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4120" windowHeight="77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V10" i="1" l="1"/>
  <c r="P10" i="1"/>
  <c r="M10" i="1"/>
  <c r="J10" i="1"/>
  <c r="H10" i="1"/>
  <c r="G10" i="1"/>
  <c r="F10" i="1"/>
  <c r="U9" i="1"/>
  <c r="T9" i="1"/>
  <c r="O9" i="1"/>
  <c r="O10" i="1" s="1"/>
  <c r="I9" i="1"/>
  <c r="U8" i="1"/>
  <c r="T8" i="1"/>
  <c r="Q8" i="1"/>
  <c r="N8" i="1"/>
  <c r="L8" i="1"/>
  <c r="K8" i="1"/>
  <c r="I8" i="1"/>
  <c r="E8" i="1"/>
  <c r="D8" i="1"/>
  <c r="U7" i="1"/>
  <c r="T7" i="1"/>
  <c r="R7" i="1"/>
  <c r="Q7" i="1"/>
  <c r="N7" i="1"/>
  <c r="L7" i="1"/>
  <c r="K7" i="1"/>
  <c r="K10" i="1" s="1"/>
  <c r="U6" i="1"/>
  <c r="T6" i="1"/>
  <c r="S6" i="1"/>
  <c r="S10" i="1" s="1"/>
  <c r="I6" i="1"/>
  <c r="Q10" i="1" l="1"/>
  <c r="W9" i="1"/>
  <c r="T10" i="1"/>
  <c r="T11" i="1" s="1"/>
  <c r="U10" i="1"/>
  <c r="U11" i="1" s="1"/>
  <c r="L10" i="1"/>
  <c r="W6" i="1"/>
  <c r="W7" i="1"/>
  <c r="R8" i="1"/>
  <c r="N10" i="1"/>
  <c r="I10" i="1"/>
  <c r="R10" i="1" l="1"/>
  <c r="W8" i="1"/>
  <c r="W10" i="1" s="1"/>
</calcChain>
</file>

<file path=xl/comments1.xml><?xml version="1.0" encoding="utf-8"?>
<comments xmlns="http://schemas.openxmlformats.org/spreadsheetml/2006/main">
  <authors>
    <author>Author</author>
  </authors>
  <commentList>
    <comment ref="M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Per email from Felix reduce FTE in 3-18 by 10%</t>
        </r>
      </text>
    </comment>
    <comment ref="N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Per email from Felix reduce FTE in 3-18 by 10%</t>
        </r>
      </text>
    </comment>
    <comment ref="R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info provided by Marlene</t>
        </r>
      </text>
    </comment>
    <comment ref="S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Info per Jill for existing &amp; per Sue for Options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applicable to secondaries
</t>
        </r>
      </text>
    </comment>
    <comment ref="N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 post rather than formula entitlement </t>
        </r>
      </text>
    </comment>
    <comment ref="N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 post rather than formula entitlement </t>
        </r>
      </text>
    </comment>
  </commentList>
</comments>
</file>

<file path=xl/sharedStrings.xml><?xml version="1.0" encoding="utf-8"?>
<sst xmlns="http://schemas.openxmlformats.org/spreadsheetml/2006/main" count="49" uniqueCount="32">
  <si>
    <t>Head Teacher</t>
  </si>
  <si>
    <t>DHT</t>
  </si>
  <si>
    <t>PT</t>
  </si>
  <si>
    <t>Teachers</t>
  </si>
  <si>
    <t>ASN Teachers (secondary)</t>
  </si>
  <si>
    <t>Management Time</t>
  </si>
  <si>
    <t>CCR</t>
  </si>
  <si>
    <t>Admin Assistant</t>
  </si>
  <si>
    <t>Clerical Assistant</t>
  </si>
  <si>
    <t>PSA</t>
  </si>
  <si>
    <t>Technicians</t>
  </si>
  <si>
    <t>Playground Supervisor</t>
  </si>
  <si>
    <t>Early Years Assistant</t>
  </si>
  <si>
    <t>Janitors/FMA</t>
  </si>
  <si>
    <t>Catering</t>
  </si>
  <si>
    <t>Cleaning</t>
  </si>
  <si>
    <t>HLH - employees</t>
  </si>
  <si>
    <t>TOTAL</t>
  </si>
  <si>
    <t>Sec</t>
  </si>
  <si>
    <t>Special</t>
  </si>
  <si>
    <t>Prim</t>
  </si>
  <si>
    <t>Nurs</t>
  </si>
  <si>
    <t>FTE</t>
  </si>
  <si>
    <t xml:space="preserve">Tain Royal Academy </t>
  </si>
  <si>
    <t>Knockbreck</t>
  </si>
  <si>
    <t>Craighill</t>
  </si>
  <si>
    <t xml:space="preserve">St Duthus </t>
  </si>
  <si>
    <t>Total</t>
  </si>
  <si>
    <t xml:space="preserve"> </t>
  </si>
  <si>
    <t>APPENDIX 5</t>
  </si>
  <si>
    <t>SCHOOL ROLL  - SEPTEMBER 2013</t>
  </si>
  <si>
    <t>TAIN STAFFING OPTIONS - CURRENT ENTITLEMENTS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</si>
</sst>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wrapText="1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/>
    <xf numFmtId="0" fontId="0" fillId="0" borderId="5" xfId="0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6" xfId="0" applyBorder="1"/>
    <xf numFmtId="0" fontId="0" fillId="0" borderId="6" xfId="0" applyBorder="1" applyAlignment="1">
      <alignment horizontal="center" wrapText="1"/>
    </xf>
    <xf numFmtId="2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" fontId="0" fillId="2" borderId="6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4" fontId="2" fillId="2" borderId="6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center"/>
    </xf>
    <xf numFmtId="4" fontId="2" fillId="4" borderId="6" xfId="0" applyNumberFormat="1" applyFont="1" applyFill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1" fontId="0" fillId="0" borderId="0" xfId="0" applyNumberFormat="1" applyAlignment="1">
      <alignment horizontal="center" wrapText="1"/>
    </xf>
    <xf numFmtId="4" fontId="0" fillId="0" borderId="0" xfId="0" applyNumberFormat="1"/>
    <xf numFmtId="43" fontId="0" fillId="0" borderId="0" xfId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m\Documents\COMMITTEE%202014\AUGUST\TAIN%20STATUTORY\FINAN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£m"/>
      <sheetName val="Summary - detailed"/>
      <sheetName val="Staffing"/>
      <sheetName val="Training"/>
      <sheetName val="CCR"/>
      <sheetName val="Insurance"/>
      <sheetName val="Rates"/>
      <sheetName val="Water"/>
      <sheetName val="Energy"/>
      <sheetName val="Cleaning"/>
      <sheetName val="Building Maintenance"/>
      <sheetName val="Grounds Maintenance"/>
      <sheetName val="Facilities Management"/>
      <sheetName val="Learning Materials"/>
      <sheetName val="SQA"/>
      <sheetName val="Catering Costs"/>
      <sheetName val="School Transport"/>
      <sheetName val="Staff Transport"/>
      <sheetName val="Income from School Meals"/>
      <sheetName val="Income from Lets"/>
      <sheetName val="HLH Management Fee"/>
      <sheetName val="Loan Charges"/>
      <sheetName val="Background Papers -&gt;"/>
      <sheetName val="Primary Entitlements"/>
      <sheetName val="Secondary Entitlements"/>
    </sheetNames>
    <sheetDataSet>
      <sheetData sheetId="0"/>
      <sheetData sheetId="1"/>
      <sheetData sheetId="2"/>
      <sheetData sheetId="3"/>
      <sheetData sheetId="4">
        <row r="4">
          <cell r="D4">
            <v>0.4</v>
          </cell>
        </row>
        <row r="8">
          <cell r="D8">
            <v>0.5</v>
          </cell>
        </row>
      </sheetData>
      <sheetData sheetId="5"/>
      <sheetData sheetId="6"/>
      <sheetData sheetId="7"/>
      <sheetData sheetId="8"/>
      <sheetData sheetId="9">
        <row r="5">
          <cell r="B5">
            <v>94039.362270000012</v>
          </cell>
        </row>
        <row r="40">
          <cell r="G40">
            <v>5.3440000000000003</v>
          </cell>
        </row>
        <row r="48">
          <cell r="G48">
            <v>1.2865</v>
          </cell>
        </row>
        <row r="53">
          <cell r="G53">
            <v>0.6986</v>
          </cell>
        </row>
        <row r="58">
          <cell r="G58">
            <v>0.17460000000000001</v>
          </cell>
        </row>
      </sheetData>
      <sheetData sheetId="10"/>
      <sheetData sheetId="11"/>
      <sheetData sheetId="12">
        <row r="4">
          <cell r="B4">
            <v>71662.235400000005</v>
          </cell>
        </row>
      </sheetData>
      <sheetData sheetId="13"/>
      <sheetData sheetId="14"/>
      <sheetData sheetId="15">
        <row r="5">
          <cell r="B5">
            <v>77355.145945945958</v>
          </cell>
        </row>
        <row r="26">
          <cell r="J26">
            <v>3.5810810810810811</v>
          </cell>
        </row>
        <row r="35">
          <cell r="J35">
            <v>4</v>
          </cell>
        </row>
        <row r="41">
          <cell r="J41">
            <v>0.97297297297297303</v>
          </cell>
        </row>
        <row r="47">
          <cell r="J47">
            <v>0.32432432432432434</v>
          </cell>
        </row>
        <row r="50">
          <cell r="J50">
            <v>8.878378378378379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1"/>
  <sheetViews>
    <sheetView tabSelected="1" workbookViewId="0">
      <selection activeCell="I16" sqref="I16"/>
    </sheetView>
  </sheetViews>
  <sheetFormatPr defaultRowHeight="14.5" x14ac:dyDescent="0.35"/>
  <cols>
    <col min="1" max="1" width="29" customWidth="1"/>
    <col min="2" max="2" width="11.26953125" hidden="1" customWidth="1"/>
    <col min="3" max="3" width="11" hidden="1" customWidth="1"/>
    <col min="4" max="4" width="8.26953125" hidden="1" customWidth="1"/>
    <col min="5" max="5" width="9.453125" hidden="1" customWidth="1"/>
    <col min="8" max="8" width="11.453125" customWidth="1"/>
    <col min="9" max="9" width="11.7265625" customWidth="1"/>
    <col min="10" max="10" width="11.453125" customWidth="1"/>
    <col min="11" max="11" width="12.453125" customWidth="1"/>
    <col min="12" max="12" width="9.54296875" bestFit="1" customWidth="1"/>
    <col min="16" max="16" width="12.26953125" customWidth="1"/>
    <col min="17" max="17" width="10.7265625" customWidth="1"/>
    <col min="18" max="18" width="10.453125" bestFit="1" customWidth="1"/>
    <col min="22" max="22" width="12.26953125" hidden="1" customWidth="1"/>
    <col min="23" max="23" width="10.26953125" customWidth="1"/>
  </cols>
  <sheetData>
    <row r="1" spans="1:23" ht="21" x14ac:dyDescent="0.35">
      <c r="B1" s="1"/>
      <c r="C1" s="1"/>
      <c r="D1" s="1"/>
      <c r="E1" s="1"/>
      <c r="G1" s="2" t="s">
        <v>31</v>
      </c>
      <c r="U1" s="3" t="s">
        <v>29</v>
      </c>
    </row>
    <row r="2" spans="1:23" ht="21" x14ac:dyDescent="0.35">
      <c r="A2" s="3"/>
      <c r="B2" s="1"/>
      <c r="C2" s="1"/>
      <c r="D2" s="1"/>
      <c r="E2" s="1"/>
      <c r="G2" s="2"/>
      <c r="T2" s="3"/>
    </row>
    <row r="3" spans="1:23" ht="45" x14ac:dyDescent="0.25">
      <c r="A3" s="4"/>
      <c r="B3" s="39" t="s">
        <v>30</v>
      </c>
      <c r="C3" s="40"/>
      <c r="D3" s="40"/>
      <c r="E3" s="41"/>
      <c r="F3" s="5" t="s">
        <v>0</v>
      </c>
      <c r="G3" s="5" t="s">
        <v>1</v>
      </c>
      <c r="H3" s="5" t="s">
        <v>2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8</v>
      </c>
      <c r="O3" s="5" t="s">
        <v>9</v>
      </c>
      <c r="P3" s="5" t="s">
        <v>10</v>
      </c>
      <c r="Q3" s="5" t="s">
        <v>11</v>
      </c>
      <c r="R3" s="5" t="s">
        <v>12</v>
      </c>
      <c r="S3" s="6" t="s">
        <v>13</v>
      </c>
      <c r="T3" s="6" t="s">
        <v>14</v>
      </c>
      <c r="U3" s="6" t="s">
        <v>15</v>
      </c>
      <c r="V3" s="7" t="s">
        <v>16</v>
      </c>
      <c r="W3" s="8" t="s">
        <v>17</v>
      </c>
    </row>
    <row r="4" spans="1:23" ht="15" x14ac:dyDescent="0.25">
      <c r="A4" s="9"/>
      <c r="B4" s="10" t="s">
        <v>18</v>
      </c>
      <c r="C4" s="10" t="s">
        <v>19</v>
      </c>
      <c r="D4" s="10" t="s">
        <v>20</v>
      </c>
      <c r="E4" s="10" t="s">
        <v>21</v>
      </c>
      <c r="F4" s="11" t="s">
        <v>22</v>
      </c>
      <c r="G4" s="11" t="s">
        <v>22</v>
      </c>
      <c r="H4" s="11" t="s">
        <v>22</v>
      </c>
      <c r="I4" s="11" t="s">
        <v>22</v>
      </c>
      <c r="J4" s="11" t="s">
        <v>22</v>
      </c>
      <c r="K4" s="11" t="s">
        <v>22</v>
      </c>
      <c r="L4" s="11" t="s">
        <v>22</v>
      </c>
      <c r="M4" s="11" t="s">
        <v>22</v>
      </c>
      <c r="N4" s="11" t="s">
        <v>22</v>
      </c>
      <c r="O4" s="11" t="s">
        <v>22</v>
      </c>
      <c r="P4" s="11" t="s">
        <v>22</v>
      </c>
      <c r="Q4" s="11" t="s">
        <v>22</v>
      </c>
      <c r="R4" s="11" t="s">
        <v>22</v>
      </c>
      <c r="S4" s="12" t="s">
        <v>22</v>
      </c>
      <c r="T4" s="12" t="s">
        <v>22</v>
      </c>
      <c r="U4" s="12" t="s">
        <v>22</v>
      </c>
      <c r="V4" s="13" t="s">
        <v>22</v>
      </c>
      <c r="W4" s="14" t="s">
        <v>22</v>
      </c>
    </row>
    <row r="5" spans="1:23" ht="15" x14ac:dyDescent="0.25">
      <c r="A5" s="15" t="s">
        <v>28</v>
      </c>
      <c r="B5" s="1"/>
      <c r="C5" s="1"/>
      <c r="D5" s="1"/>
      <c r="E5" s="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17"/>
      <c r="U5" s="17"/>
      <c r="V5" s="18"/>
    </row>
    <row r="6" spans="1:23" ht="15" x14ac:dyDescent="0.25">
      <c r="A6" s="19" t="s">
        <v>23</v>
      </c>
      <c r="B6" s="20">
        <v>494</v>
      </c>
      <c r="C6" s="20"/>
      <c r="D6" s="20"/>
      <c r="E6" s="20"/>
      <c r="F6" s="21">
        <v>1</v>
      </c>
      <c r="G6" s="21">
        <v>2</v>
      </c>
      <c r="H6" s="21">
        <v>8</v>
      </c>
      <c r="I6" s="21">
        <f>28.04-1.2-J6</f>
        <v>25.34</v>
      </c>
      <c r="J6" s="21">
        <v>1.5</v>
      </c>
      <c r="K6" s="21">
        <v>0</v>
      </c>
      <c r="L6" s="21"/>
      <c r="M6" s="21">
        <v>1</v>
      </c>
      <c r="N6" s="22">
        <v>2.5299999999999998</v>
      </c>
      <c r="O6" s="23">
        <v>0</v>
      </c>
      <c r="P6" s="21">
        <v>1.25</v>
      </c>
      <c r="Q6" s="21"/>
      <c r="R6" s="23"/>
      <c r="S6" s="24">
        <f>2.87</f>
        <v>2.87</v>
      </c>
      <c r="T6" s="24">
        <f>'[1]Catering Costs'!J26</f>
        <v>3.5810810810810811</v>
      </c>
      <c r="U6" s="24">
        <f>[1]Cleaning!G40</f>
        <v>5.3440000000000003</v>
      </c>
      <c r="V6" s="25"/>
      <c r="W6" s="26">
        <f>SUM(F6:V6)</f>
        <v>54.415081081081084</v>
      </c>
    </row>
    <row r="7" spans="1:23" ht="15" x14ac:dyDescent="0.25">
      <c r="A7" s="19" t="s">
        <v>24</v>
      </c>
      <c r="B7" s="20"/>
      <c r="C7" s="20"/>
      <c r="D7" s="20">
        <v>156</v>
      </c>
      <c r="E7" s="20"/>
      <c r="F7" s="23">
        <v>0.5</v>
      </c>
      <c r="G7" s="23">
        <v>1</v>
      </c>
      <c r="H7" s="23">
        <v>1</v>
      </c>
      <c r="I7" s="23">
        <v>6</v>
      </c>
      <c r="J7" s="23">
        <v>0</v>
      </c>
      <c r="K7" s="23">
        <f>0.1+0.1</f>
        <v>0.2</v>
      </c>
      <c r="L7" s="23">
        <f>[1]CCR!D4</f>
        <v>0.4</v>
      </c>
      <c r="M7" s="23"/>
      <c r="N7" s="23">
        <f>28/35</f>
        <v>0.8</v>
      </c>
      <c r="O7" s="23">
        <v>0</v>
      </c>
      <c r="P7" s="23">
        <v>0</v>
      </c>
      <c r="Q7" s="23">
        <f>(6.5/37)/52*45.88</f>
        <v>0.15500000000000003</v>
      </c>
      <c r="R7" s="23">
        <f>(((23/35)/52)*(48.14)*ROUND((E7/10),0))</f>
        <v>0</v>
      </c>
      <c r="S7" s="27">
        <v>1</v>
      </c>
      <c r="T7" s="27">
        <f>'[1]Catering Costs'!J41</f>
        <v>0.97297297297297303</v>
      </c>
      <c r="U7" s="27">
        <f>[1]Cleaning!G53</f>
        <v>0.6986</v>
      </c>
      <c r="V7" s="28"/>
      <c r="W7" s="29">
        <f>SUM(F7:V7)</f>
        <v>12.726572972972974</v>
      </c>
    </row>
    <row r="8" spans="1:23" ht="15" x14ac:dyDescent="0.25">
      <c r="A8" s="19" t="s">
        <v>25</v>
      </c>
      <c r="B8" s="20"/>
      <c r="C8" s="20"/>
      <c r="D8" s="20">
        <f>217+30</f>
        <v>247</v>
      </c>
      <c r="E8" s="20">
        <f>44+7</f>
        <v>51</v>
      </c>
      <c r="F8" s="23">
        <v>1</v>
      </c>
      <c r="G8" s="23">
        <v>1</v>
      </c>
      <c r="H8" s="23">
        <v>1</v>
      </c>
      <c r="I8" s="23">
        <f>7.1-0.1</f>
        <v>7</v>
      </c>
      <c r="J8" s="23">
        <v>0</v>
      </c>
      <c r="K8" s="23">
        <f>1+0.1+0.1</f>
        <v>1.2000000000000002</v>
      </c>
      <c r="L8" s="23">
        <f>[1]CCR!D8</f>
        <v>0.5</v>
      </c>
      <c r="M8" s="23"/>
      <c r="N8" s="23">
        <f>41/35</f>
        <v>1.1714285714285715</v>
      </c>
      <c r="O8" s="23">
        <v>0</v>
      </c>
      <c r="P8" s="23">
        <v>0</v>
      </c>
      <c r="Q8" s="23">
        <f>(6.5/37)/52*45.88</f>
        <v>0.15500000000000003</v>
      </c>
      <c r="R8" s="23">
        <f>(((23/35)/52)*(48.14)*ROUND((E8/10),0))</f>
        <v>3.041813186813187</v>
      </c>
      <c r="S8" s="27">
        <v>1</v>
      </c>
      <c r="T8" s="27">
        <f>'[1]Catering Costs'!J35</f>
        <v>4</v>
      </c>
      <c r="U8" s="27">
        <f>[1]Cleaning!G48</f>
        <v>1.2865</v>
      </c>
      <c r="V8" s="28"/>
      <c r="W8" s="29">
        <f>SUM(F8:V8)</f>
        <v>22.354741758241758</v>
      </c>
    </row>
    <row r="9" spans="1:23" ht="15" x14ac:dyDescent="0.25">
      <c r="A9" s="19" t="s">
        <v>26</v>
      </c>
      <c r="B9" s="20"/>
      <c r="C9" s="20">
        <v>14</v>
      </c>
      <c r="D9" s="20"/>
      <c r="E9" s="20"/>
      <c r="F9" s="23">
        <v>1</v>
      </c>
      <c r="G9" s="23">
        <v>0</v>
      </c>
      <c r="H9" s="23">
        <v>1</v>
      </c>
      <c r="I9" s="23">
        <f>1.5</f>
        <v>1.5</v>
      </c>
      <c r="J9" s="23">
        <v>0</v>
      </c>
      <c r="K9" s="23">
        <v>0</v>
      </c>
      <c r="L9" s="23">
        <v>0</v>
      </c>
      <c r="M9" s="23">
        <v>0.42299999999999999</v>
      </c>
      <c r="N9" s="23">
        <v>0</v>
      </c>
      <c r="O9" s="23">
        <f>((225/35/52)*44.8)</f>
        <v>5.5384615384615383</v>
      </c>
      <c r="P9" s="23">
        <v>0</v>
      </c>
      <c r="Q9" s="23"/>
      <c r="R9" s="23">
        <v>0</v>
      </c>
      <c r="S9" s="27"/>
      <c r="T9" s="27">
        <f>'[1]Catering Costs'!J47</f>
        <v>0.32432432432432434</v>
      </c>
      <c r="U9" s="27">
        <f>[1]Cleaning!G58</f>
        <v>0.17460000000000001</v>
      </c>
      <c r="V9" s="28"/>
      <c r="W9" s="29">
        <f>SUM(F9:V9)</f>
        <v>9.9603858627858628</v>
      </c>
    </row>
    <row r="10" spans="1:23" ht="15" x14ac:dyDescent="0.25">
      <c r="A10" s="30" t="s">
        <v>27</v>
      </c>
      <c r="B10" s="31"/>
      <c r="C10" s="31"/>
      <c r="D10" s="31"/>
      <c r="E10" s="31"/>
      <c r="F10" s="32">
        <f>SUM(F6:F9)</f>
        <v>3.5</v>
      </c>
      <c r="G10" s="32">
        <f t="shared" ref="G10:W10" si="0">SUM(G6:G9)</f>
        <v>4</v>
      </c>
      <c r="H10" s="32">
        <f t="shared" si="0"/>
        <v>11</v>
      </c>
      <c r="I10" s="32">
        <f t="shared" si="0"/>
        <v>39.840000000000003</v>
      </c>
      <c r="J10" s="32">
        <f t="shared" si="0"/>
        <v>1.5</v>
      </c>
      <c r="K10" s="32">
        <f t="shared" si="0"/>
        <v>1.4000000000000001</v>
      </c>
      <c r="L10" s="32">
        <f t="shared" si="0"/>
        <v>0.9</v>
      </c>
      <c r="M10" s="32">
        <f t="shared" si="0"/>
        <v>1.423</v>
      </c>
      <c r="N10" s="32">
        <f t="shared" si="0"/>
        <v>4.5014285714285718</v>
      </c>
      <c r="O10" s="32">
        <f>SUM(O6:O9)</f>
        <v>5.5384615384615383</v>
      </c>
      <c r="P10" s="32">
        <f t="shared" si="0"/>
        <v>1.25</v>
      </c>
      <c r="Q10" s="32">
        <f t="shared" si="0"/>
        <v>0.31000000000000005</v>
      </c>
      <c r="R10" s="32">
        <f>SUM(R6:R9)</f>
        <v>3.041813186813187</v>
      </c>
      <c r="S10" s="33">
        <f t="shared" si="0"/>
        <v>4.87</v>
      </c>
      <c r="T10" s="33">
        <f t="shared" si="0"/>
        <v>8.878378378378379</v>
      </c>
      <c r="U10" s="33">
        <f t="shared" si="0"/>
        <v>7.5037000000000003</v>
      </c>
      <c r="V10" s="34">
        <f t="shared" si="0"/>
        <v>0</v>
      </c>
      <c r="W10" s="35">
        <f t="shared" si="0"/>
        <v>99.456781675081686</v>
      </c>
    </row>
    <row r="11" spans="1:23" ht="15" x14ac:dyDescent="0.25">
      <c r="B11" s="1"/>
      <c r="C11" s="1"/>
      <c r="D11" s="36"/>
      <c r="E11" s="1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8">
        <f>T10-'[1]Catering Costs'!J50</f>
        <v>0</v>
      </c>
      <c r="U11" s="38">
        <f>U10-[1]Cleaning!G58-[1]Cleaning!G53-[1]Cleaning!G48-[1]Cleaning!G40</f>
        <v>0</v>
      </c>
      <c r="V11" s="37"/>
      <c r="W11" s="37"/>
    </row>
  </sheetData>
  <mergeCells count="1">
    <mergeCell ref="B3:E3"/>
  </mergeCells>
  <pageMargins left="0.7" right="0.7" top="0.75" bottom="0.75" header="0.3" footer="0.3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Fujitsu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MacKenzie</dc:creator>
  <cp:lastModifiedBy>Margaret MacDonald - Housing &amp; Property Service</cp:lastModifiedBy>
  <cp:lastPrinted>2014-08-18T19:01:38Z</cp:lastPrinted>
  <dcterms:created xsi:type="dcterms:W3CDTF">2014-08-08T05:28:12Z</dcterms:created>
  <dcterms:modified xsi:type="dcterms:W3CDTF">2014-08-19T14:39:13Z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1960767693</vt:i4>
  </property>
  <property fmtid="{D5CDD505-2E9C-101B-9397-08002B2CF9AE}" pid="3" name="_NewReviewCycle">
    <vt:lpwstr/>
  </property>
  <property fmtid="{D5CDD505-2E9C-101B-9397-08002B2CF9AE}" pid="4" name="_EmailSubject">
    <vt:lpwstr>Tain 3-18 campus proposal</vt:lpwstr>
  </property>
  <property fmtid="{D5CDD505-2E9C-101B-9397-08002B2CF9AE}" pid="5" name="_AuthorEmail">
    <vt:lpwstr>sandra.breach@highland.gov.uk</vt:lpwstr>
  </property>
  <property fmtid="{D5CDD505-2E9C-101B-9397-08002B2CF9AE}" pid="6" name="_AuthorEmailDisplayName">
    <vt:lpwstr>Sandra Breach</vt:lpwstr>
  </property>
  <property fmtid="{D5CDD505-2E9C-101B-9397-08002B2CF9AE}" pid="8" name="_PreviousAdHocReviewCycleID">
    <vt:i4>-1713937333</vt:i4>
  </property>
</Properties>
</file>