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RodgersM\Documents\"/>
    </mc:Choice>
  </mc:AlternateContent>
  <xr:revisionPtr revIDLastSave="0" documentId="8_{B1F75308-9749-4B30-84CE-89DB10412E79}" xr6:coauthVersionLast="44" xr6:coauthVersionMax="44" xr10:uidLastSave="{00000000-0000-0000-0000-000000000000}"/>
  <bookViews>
    <workbookView xWindow="-110" yWindow="-110" windowWidth="19420" windowHeight="10420" tabRatio="957" activeTab="7" xr2:uid="{00000000-000D-0000-FFFF-FFFF00000000}"/>
  </bookViews>
  <sheets>
    <sheet name="RICS Definitions" sheetId="26" r:id="rId1"/>
    <sheet name="Key Vars Assumptions" sheetId="1" r:id="rId2"/>
    <sheet name="HC Resources" sheetId="27" r:id="rId3"/>
    <sheet name="Cost Centres" sheetId="28" r:id="rId4"/>
    <sheet name="Homeworking" sheetId="32" r:id="rId5"/>
    <sheet name="Version Control" sheetId="16" r:id="rId6"/>
    <sheet name="Definitions" sheetId="29" r:id="rId7"/>
    <sheet name="Budget position" sheetId="30" r:id="rId8"/>
    <sheet name="DoMin Template" sheetId="2" r:id="rId9"/>
    <sheet name="DoMin+BLM Template" sheetId="3" r:id="rId10"/>
    <sheet name="Option 5A" sheetId="4" state="hidden" r:id="rId11"/>
    <sheet name="Option - Cap Rev Funding" sheetId="12" r:id="rId12"/>
    <sheet name="Option 5C" sheetId="24" state="hidden" r:id="rId13"/>
    <sheet name="Option 11A" sheetId="6" state="hidden" r:id="rId14"/>
    <sheet name="SFT WLA Tool" sheetId="31" r:id="rId15"/>
    <sheet name="Summary" sheetId="17" r:id="rId16"/>
    <sheet name="Option 11B" sheetId="14" r:id="rId17"/>
    <sheet name="Option 11C" sheetId="25" state="hidden" r:id="rId18"/>
    <sheet name="Option 4A" sheetId="8" r:id="rId19"/>
    <sheet name="Option 4B" sheetId="15" r:id="rId20"/>
    <sheet name="Sheet1" sheetId="18" state="hidden" r:id="rId21"/>
    <sheet name="Capital cash summary" sheetId="19" r:id="rId22"/>
    <sheet name="Capital funding summary" sheetId="21" r:id="rId23"/>
    <sheet name="Revenue summary" sheetId="20" r:id="rId24"/>
    <sheet name="Cashflow Cash Basis" sheetId="22" r:id="rId25"/>
    <sheet name="Cashflow Funding Basis" sheetId="23" r:id="rId26"/>
  </sheets>
  <definedNames>
    <definedName name="_xlnm.Print_Area" localSheetId="15">Summary!$A$1:$G$19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45" i="2" l="1"/>
  <c r="AX23" i="30"/>
  <c r="AW23" i="30"/>
  <c r="AV23" i="30"/>
  <c r="AU23" i="30"/>
  <c r="AT23" i="30"/>
  <c r="AS23" i="30"/>
  <c r="AR23" i="30"/>
  <c r="AQ23" i="30"/>
  <c r="AP23" i="30"/>
  <c r="AO23" i="30"/>
  <c r="AN23" i="30"/>
  <c r="AM23" i="30"/>
  <c r="AL23" i="30"/>
  <c r="AK23" i="30"/>
  <c r="AJ23" i="30"/>
  <c r="AI23" i="30"/>
  <c r="AH23" i="30"/>
  <c r="AG23" i="30"/>
  <c r="AF23" i="30"/>
  <c r="AE23" i="30"/>
  <c r="AD23" i="30"/>
  <c r="AC23" i="30"/>
  <c r="Y23" i="30"/>
  <c r="X23" i="30"/>
  <c r="W23" i="30"/>
  <c r="V23" i="30"/>
  <c r="U23" i="30"/>
  <c r="T23" i="30"/>
  <c r="S23" i="30"/>
  <c r="R23" i="30"/>
  <c r="Q23" i="30"/>
  <c r="P23" i="30"/>
  <c r="O23" i="30"/>
  <c r="N23" i="30"/>
  <c r="M23" i="30"/>
  <c r="L23" i="30"/>
  <c r="K23" i="30"/>
  <c r="J23" i="30"/>
  <c r="I23" i="30"/>
  <c r="H23" i="30"/>
  <c r="G23" i="30"/>
  <c r="F23" i="30"/>
  <c r="E23" i="30"/>
  <c r="D23" i="30"/>
  <c r="AZ21" i="30"/>
  <c r="AA21" i="30"/>
  <c r="AZ19" i="30"/>
  <c r="AA19" i="30"/>
  <c r="AZ17" i="30"/>
  <c r="AA17" i="30"/>
  <c r="AZ15" i="30"/>
  <c r="AA15" i="30"/>
  <c r="AZ13" i="30"/>
  <c r="AA13" i="30"/>
  <c r="AZ11" i="30"/>
  <c r="AA11" i="30"/>
  <c r="AZ9" i="30"/>
  <c r="AA9" i="30"/>
  <c r="AZ7" i="30"/>
  <c r="AA7" i="30"/>
  <c r="AZ5" i="30"/>
  <c r="AA5" i="30"/>
  <c r="AZ23" i="30" l="1"/>
  <c r="AA23" i="30"/>
  <c r="G36" i="12" l="1"/>
  <c r="N29" i="12"/>
  <c r="M28" i="12"/>
  <c r="J25" i="12"/>
  <c r="I24" i="12"/>
  <c r="H23" i="12"/>
  <c r="G22" i="12"/>
  <c r="F21" i="12"/>
  <c r="E20" i="12"/>
  <c r="N15" i="12"/>
  <c r="J11" i="12"/>
  <c r="I10" i="12"/>
  <c r="H9" i="12"/>
  <c r="G8" i="12"/>
  <c r="F7" i="12"/>
  <c r="E6" i="12"/>
  <c r="P31" i="3"/>
  <c r="O30" i="3"/>
  <c r="N29" i="3"/>
  <c r="M28" i="3"/>
  <c r="L27" i="3"/>
  <c r="K26" i="3"/>
  <c r="J25" i="3"/>
  <c r="I24" i="3"/>
  <c r="H23" i="3"/>
  <c r="G22" i="3"/>
  <c r="F21" i="3"/>
  <c r="E20" i="3"/>
  <c r="D19" i="3"/>
  <c r="P44" i="3"/>
  <c r="N42" i="3"/>
  <c r="L41" i="3"/>
  <c r="K40" i="3"/>
  <c r="O16" i="3"/>
  <c r="N15" i="3"/>
  <c r="M14" i="3"/>
  <c r="L13" i="3"/>
  <c r="J11" i="3"/>
  <c r="I10" i="3"/>
  <c r="H9" i="3"/>
  <c r="G8" i="3"/>
  <c r="F7" i="3"/>
  <c r="E6" i="3"/>
  <c r="O16" i="2"/>
  <c r="N15" i="2"/>
  <c r="M14" i="2"/>
  <c r="L13" i="2"/>
  <c r="K12" i="2"/>
  <c r="J11" i="2"/>
  <c r="I10" i="2"/>
  <c r="H9" i="2"/>
  <c r="G8" i="2"/>
  <c r="F7" i="2"/>
  <c r="E6" i="2"/>
  <c r="D5" i="2"/>
  <c r="AS43" i="2"/>
  <c r="AT43" i="2"/>
  <c r="AU43" i="2"/>
  <c r="AV43" i="2"/>
  <c r="AW43" i="2"/>
  <c r="AU53" i="12"/>
  <c r="AV53" i="12"/>
  <c r="AW53" i="12"/>
  <c r="AX53" i="12"/>
  <c r="AY53" i="12"/>
  <c r="AT46" i="3"/>
  <c r="AU46" i="3"/>
  <c r="AV46" i="3"/>
  <c r="AW46" i="3"/>
  <c r="AX46" i="3"/>
  <c r="V67" i="12" l="1"/>
  <c r="T81" i="15"/>
  <c r="S81" i="15"/>
  <c r="J82" i="8"/>
  <c r="T80" i="8"/>
  <c r="S80" i="8"/>
  <c r="F70" i="14"/>
  <c r="G70" i="14"/>
  <c r="H70" i="14"/>
  <c r="I70" i="14"/>
  <c r="J70" i="14"/>
  <c r="K70" i="14"/>
  <c r="L70" i="14"/>
  <c r="T68" i="14"/>
  <c r="S68" i="14"/>
  <c r="W67" i="12"/>
  <c r="Y67" i="12"/>
  <c r="Z67" i="12"/>
  <c r="AA67" i="12"/>
  <c r="AB67" i="12"/>
  <c r="AC67" i="12"/>
  <c r="AD67" i="12"/>
  <c r="AE67" i="12"/>
  <c r="AF67" i="12"/>
  <c r="AG67" i="12"/>
  <c r="AH67" i="12"/>
  <c r="AI67" i="12"/>
  <c r="AJ67" i="12"/>
  <c r="AK67" i="12"/>
  <c r="AL67" i="12"/>
  <c r="AM67" i="12"/>
  <c r="AN67" i="12"/>
  <c r="AO67" i="12"/>
  <c r="AP67" i="12"/>
  <c r="AQ67" i="12"/>
  <c r="AR67" i="12"/>
  <c r="AS67" i="12"/>
  <c r="AT67" i="12"/>
  <c r="T65" i="12"/>
  <c r="H65" i="12" s="1"/>
  <c r="H67" i="12" s="1"/>
  <c r="S65" i="12"/>
  <c r="U12" i="24" l="1"/>
  <c r="V12" i="24"/>
  <c r="W12" i="24"/>
  <c r="V13" i="24"/>
  <c r="W13" i="24"/>
  <c r="V14" i="24"/>
  <c r="W14" i="24"/>
  <c r="U16" i="24"/>
  <c r="V16" i="24"/>
  <c r="W16" i="24"/>
  <c r="U17" i="24"/>
  <c r="V17" i="24"/>
  <c r="W17" i="24"/>
  <c r="P17" i="24"/>
  <c r="O16" i="24"/>
  <c r="N15" i="24"/>
  <c r="M14" i="24"/>
  <c r="L13" i="24"/>
  <c r="K12" i="24"/>
  <c r="J11" i="24"/>
  <c r="H9" i="24"/>
  <c r="G8" i="24"/>
  <c r="F7" i="24"/>
  <c r="E6" i="24"/>
  <c r="D5" i="24"/>
  <c r="P31" i="24"/>
  <c r="O30" i="24"/>
  <c r="N29" i="24"/>
  <c r="M28" i="24"/>
  <c r="L27" i="24"/>
  <c r="K26" i="24"/>
  <c r="J25" i="24"/>
  <c r="H23" i="24"/>
  <c r="G22" i="24"/>
  <c r="F21" i="24"/>
  <c r="E20" i="24"/>
  <c r="D19" i="24"/>
  <c r="V27" i="24"/>
  <c r="W27" i="24"/>
  <c r="W28" i="24"/>
  <c r="U30" i="24"/>
  <c r="V30" i="24"/>
  <c r="W30" i="24"/>
  <c r="U31" i="24"/>
  <c r="V31" i="24"/>
  <c r="W31" i="24"/>
  <c r="U26" i="24"/>
  <c r="V26" i="24"/>
  <c r="W26" i="24"/>
  <c r="W19" i="24"/>
  <c r="T62" i="14" l="1"/>
  <c r="W5" i="8" l="1"/>
  <c r="V5" i="8"/>
  <c r="V5" i="24"/>
  <c r="R5" i="24" s="1"/>
  <c r="W5" i="24"/>
  <c r="U5" i="24"/>
  <c r="U14" i="4"/>
  <c r="U14" i="24" s="1"/>
  <c r="S14" i="24" s="1"/>
  <c r="AU50" i="4"/>
  <c r="U80" i="25"/>
  <c r="U81" i="25" s="1"/>
  <c r="S78" i="25"/>
  <c r="R78" i="25"/>
  <c r="U70" i="25"/>
  <c r="V70" i="25" s="1"/>
  <c r="W70" i="25" s="1"/>
  <c r="X70" i="25" s="1"/>
  <c r="AS68" i="25"/>
  <c r="AR68" i="25"/>
  <c r="AQ68" i="25"/>
  <c r="AP68" i="25"/>
  <c r="AO68" i="25"/>
  <c r="AN68" i="25"/>
  <c r="AM68" i="25"/>
  <c r="AL68" i="25"/>
  <c r="AK68" i="25"/>
  <c r="AJ68" i="25"/>
  <c r="AI68" i="25"/>
  <c r="AH68" i="25"/>
  <c r="AG68" i="25"/>
  <c r="AF68" i="25"/>
  <c r="AE68" i="25"/>
  <c r="AD68" i="25"/>
  <c r="AC68" i="25"/>
  <c r="AB68" i="25"/>
  <c r="AA68" i="25"/>
  <c r="Z68" i="25"/>
  <c r="Y68" i="25"/>
  <c r="X68" i="25"/>
  <c r="W68" i="25"/>
  <c r="V68" i="25"/>
  <c r="K68" i="25"/>
  <c r="J68" i="25"/>
  <c r="I68" i="25"/>
  <c r="H68" i="25"/>
  <c r="G68" i="25"/>
  <c r="F68" i="25"/>
  <c r="E68" i="25"/>
  <c r="D68" i="25"/>
  <c r="S66" i="25"/>
  <c r="R66" i="25"/>
  <c r="S65" i="25"/>
  <c r="R65" i="25"/>
  <c r="S64" i="25"/>
  <c r="R64" i="25"/>
  <c r="S63" i="25"/>
  <c r="R63" i="25"/>
  <c r="S62" i="25"/>
  <c r="R62" i="25"/>
  <c r="S61" i="25"/>
  <c r="R61" i="25"/>
  <c r="S60" i="25"/>
  <c r="R60" i="25"/>
  <c r="U59" i="25"/>
  <c r="U68" i="25" s="1"/>
  <c r="S59" i="25"/>
  <c r="U54" i="25"/>
  <c r="V54" i="25" s="1"/>
  <c r="W54" i="25" s="1"/>
  <c r="X54" i="25" s="1"/>
  <c r="Y54" i="25" s="1"/>
  <c r="Z54" i="25" s="1"/>
  <c r="AA54" i="25" s="1"/>
  <c r="AB54" i="25" s="1"/>
  <c r="AC54" i="25" s="1"/>
  <c r="AD54" i="25" s="1"/>
  <c r="AE54" i="25" s="1"/>
  <c r="AF54" i="25" s="1"/>
  <c r="AG54" i="25" s="1"/>
  <c r="AH54" i="25" s="1"/>
  <c r="AI54" i="25" s="1"/>
  <c r="AJ54" i="25" s="1"/>
  <c r="AK54" i="25" s="1"/>
  <c r="AL54" i="25" s="1"/>
  <c r="AM54" i="25" s="1"/>
  <c r="AN54" i="25" s="1"/>
  <c r="AO54" i="25" s="1"/>
  <c r="AP54" i="25" s="1"/>
  <c r="AQ54" i="25" s="1"/>
  <c r="AR54" i="25" s="1"/>
  <c r="AS54" i="25" s="1"/>
  <c r="AU50" i="25"/>
  <c r="S50" i="25"/>
  <c r="R50" i="25"/>
  <c r="AU49" i="25"/>
  <c r="S49" i="25"/>
  <c r="R49" i="25"/>
  <c r="AU48" i="25"/>
  <c r="S48" i="25"/>
  <c r="R48" i="25"/>
  <c r="AU47" i="25"/>
  <c r="S47" i="25"/>
  <c r="R47" i="25"/>
  <c r="AU46" i="25"/>
  <c r="S46" i="25"/>
  <c r="R46" i="25"/>
  <c r="AU45" i="25"/>
  <c r="S45" i="25"/>
  <c r="R45" i="25"/>
  <c r="AU44" i="25"/>
  <c r="S44" i="25"/>
  <c r="R44" i="25"/>
  <c r="AU42" i="25"/>
  <c r="AU40" i="25"/>
  <c r="AU39" i="25"/>
  <c r="AU38" i="25"/>
  <c r="AU36" i="25"/>
  <c r="AU35" i="25"/>
  <c r="AU34" i="25"/>
  <c r="AS31" i="25"/>
  <c r="AR31" i="25"/>
  <c r="AQ31" i="25"/>
  <c r="AP31" i="25"/>
  <c r="AO31" i="25"/>
  <c r="AN31" i="25"/>
  <c r="AM31" i="25"/>
  <c r="AL31" i="25"/>
  <c r="AK31" i="25"/>
  <c r="AJ31" i="25"/>
  <c r="AI31" i="25"/>
  <c r="AH31" i="25"/>
  <c r="AG31" i="25"/>
  <c r="AF31" i="25"/>
  <c r="AE31" i="25"/>
  <c r="AD31" i="25"/>
  <c r="AC31" i="25"/>
  <c r="AB31" i="25"/>
  <c r="AA31" i="25"/>
  <c r="Z31" i="25"/>
  <c r="Y31" i="25"/>
  <c r="X31" i="25"/>
  <c r="W31" i="25"/>
  <c r="V31" i="25"/>
  <c r="U31" i="25"/>
  <c r="P31" i="25"/>
  <c r="AS30" i="25"/>
  <c r="AR30" i="25"/>
  <c r="AQ30" i="25"/>
  <c r="AP30" i="25"/>
  <c r="AO30" i="25"/>
  <c r="AN30" i="25"/>
  <c r="AM30" i="25"/>
  <c r="AL30" i="25"/>
  <c r="AK30" i="25"/>
  <c r="AJ30" i="25"/>
  <c r="AI30" i="25"/>
  <c r="AH30" i="25"/>
  <c r="AG30" i="25"/>
  <c r="AF30" i="25"/>
  <c r="AE30" i="25"/>
  <c r="AD30" i="25"/>
  <c r="AC30" i="25"/>
  <c r="AB30" i="25"/>
  <c r="AA30" i="25"/>
  <c r="Z30" i="25"/>
  <c r="Y30" i="25"/>
  <c r="X30" i="25"/>
  <c r="W30" i="25"/>
  <c r="V30" i="25"/>
  <c r="U30" i="25"/>
  <c r="O30" i="25"/>
  <c r="AS29" i="25"/>
  <c r="AR29" i="25"/>
  <c r="AQ29" i="25"/>
  <c r="AP29" i="25"/>
  <c r="AO29" i="25"/>
  <c r="AN29" i="25"/>
  <c r="AM29" i="25"/>
  <c r="AL29" i="25"/>
  <c r="AK29" i="25"/>
  <c r="AJ29" i="25"/>
  <c r="AI29" i="25"/>
  <c r="AH29" i="25"/>
  <c r="AG29" i="25"/>
  <c r="AF29" i="25"/>
  <c r="AE29" i="25"/>
  <c r="AD29" i="25"/>
  <c r="AC29" i="25"/>
  <c r="AB29" i="25"/>
  <c r="AA29" i="25"/>
  <c r="Z29" i="25"/>
  <c r="Y29" i="25"/>
  <c r="X29" i="25"/>
  <c r="N29" i="25"/>
  <c r="AS28" i="25"/>
  <c r="AR28" i="25"/>
  <c r="AQ28" i="25"/>
  <c r="AP28" i="25"/>
  <c r="AO28" i="25"/>
  <c r="AN28" i="25"/>
  <c r="AM28" i="25"/>
  <c r="AL28" i="25"/>
  <c r="AK28" i="25"/>
  <c r="AJ28" i="25"/>
  <c r="AI28" i="25"/>
  <c r="AH28" i="25"/>
  <c r="AG28" i="25"/>
  <c r="AF28" i="25"/>
  <c r="AE28" i="25"/>
  <c r="AD28" i="25"/>
  <c r="AC28" i="25"/>
  <c r="AB28" i="25"/>
  <c r="AA28" i="25"/>
  <c r="Z28" i="25"/>
  <c r="Y28" i="25"/>
  <c r="X28" i="25"/>
  <c r="W28" i="25"/>
  <c r="M28" i="25"/>
  <c r="AS27" i="25"/>
  <c r="AR27" i="25"/>
  <c r="AQ27" i="25"/>
  <c r="AP27" i="25"/>
  <c r="AO27" i="25"/>
  <c r="AN27" i="25"/>
  <c r="AM27" i="25"/>
  <c r="AL27" i="25"/>
  <c r="AK27" i="25"/>
  <c r="AJ27" i="25"/>
  <c r="AI27" i="25"/>
  <c r="AH27" i="25"/>
  <c r="AG27" i="25"/>
  <c r="AF27" i="25"/>
  <c r="AE27" i="25"/>
  <c r="AD27" i="25"/>
  <c r="AC27" i="25"/>
  <c r="AB27" i="25"/>
  <c r="AA27" i="25"/>
  <c r="Z27" i="25"/>
  <c r="Y27" i="25"/>
  <c r="X27" i="25"/>
  <c r="W27" i="25"/>
  <c r="V27" i="25"/>
  <c r="L27" i="25"/>
  <c r="AS26" i="25"/>
  <c r="AR26" i="25"/>
  <c r="AQ26" i="25"/>
  <c r="AP26" i="25"/>
  <c r="AO26" i="25"/>
  <c r="AN26" i="25"/>
  <c r="AM26" i="25"/>
  <c r="AL26" i="25"/>
  <c r="AK26" i="25"/>
  <c r="AJ26" i="25"/>
  <c r="AI26" i="25"/>
  <c r="AH26" i="25"/>
  <c r="AG26" i="25"/>
  <c r="AF26" i="25"/>
  <c r="AE26" i="25"/>
  <c r="AD26" i="25"/>
  <c r="AC26" i="25"/>
  <c r="AB26" i="25"/>
  <c r="AA26" i="25"/>
  <c r="Z26" i="25"/>
  <c r="Y26" i="25"/>
  <c r="X26" i="25"/>
  <c r="W26" i="25"/>
  <c r="V26" i="25"/>
  <c r="U26" i="25"/>
  <c r="K26" i="25"/>
  <c r="AS25" i="25"/>
  <c r="AR25" i="25"/>
  <c r="AQ25" i="25"/>
  <c r="AP25" i="25"/>
  <c r="AO25" i="25"/>
  <c r="AN25" i="25"/>
  <c r="AM25" i="25"/>
  <c r="AL25" i="25"/>
  <c r="AK25" i="25"/>
  <c r="AJ25" i="25"/>
  <c r="AI25" i="25"/>
  <c r="AH25" i="25"/>
  <c r="AG25" i="25"/>
  <c r="AF25" i="25"/>
  <c r="AE25" i="25"/>
  <c r="AD25" i="25"/>
  <c r="AC25" i="25"/>
  <c r="AB25" i="25"/>
  <c r="AA25" i="25"/>
  <c r="Z25" i="25"/>
  <c r="Y25" i="25"/>
  <c r="X25" i="25"/>
  <c r="J25" i="25"/>
  <c r="AS24" i="25"/>
  <c r="AR24" i="25"/>
  <c r="AQ24" i="25"/>
  <c r="AP24" i="25"/>
  <c r="AO24" i="25"/>
  <c r="AN24" i="25"/>
  <c r="AM24" i="25"/>
  <c r="AL24" i="25"/>
  <c r="AK24" i="25"/>
  <c r="AJ24" i="25"/>
  <c r="AI24" i="25"/>
  <c r="AH24" i="25"/>
  <c r="AG24" i="25"/>
  <c r="AF24" i="25"/>
  <c r="AE24" i="25"/>
  <c r="AD24" i="25"/>
  <c r="AC24" i="25"/>
  <c r="AB24" i="25"/>
  <c r="AA24" i="25"/>
  <c r="Z24" i="25"/>
  <c r="Y24" i="25"/>
  <c r="X24" i="25"/>
  <c r="AS23" i="25"/>
  <c r="AR23" i="25"/>
  <c r="AQ23" i="25"/>
  <c r="AP23" i="25"/>
  <c r="AO23" i="25"/>
  <c r="AN23" i="25"/>
  <c r="AM23" i="25"/>
  <c r="AL23" i="25"/>
  <c r="AK23" i="25"/>
  <c r="AJ23" i="25"/>
  <c r="AI23" i="25"/>
  <c r="AH23" i="25"/>
  <c r="AG23" i="25"/>
  <c r="AF23" i="25"/>
  <c r="AE23" i="25"/>
  <c r="AD23" i="25"/>
  <c r="AC23" i="25"/>
  <c r="AB23" i="25"/>
  <c r="AA23" i="25"/>
  <c r="Z23" i="25"/>
  <c r="Y23" i="25"/>
  <c r="X23" i="25"/>
  <c r="H23" i="25"/>
  <c r="AS22" i="25"/>
  <c r="AR22" i="25"/>
  <c r="AQ22" i="25"/>
  <c r="AP22" i="25"/>
  <c r="AO22" i="25"/>
  <c r="AN22" i="25"/>
  <c r="AM22" i="25"/>
  <c r="AL22" i="25"/>
  <c r="AK22" i="25"/>
  <c r="AJ22" i="25"/>
  <c r="AI22" i="25"/>
  <c r="AH22" i="25"/>
  <c r="AG22" i="25"/>
  <c r="AF22" i="25"/>
  <c r="AE22" i="25"/>
  <c r="AD22" i="25"/>
  <c r="AC22" i="25"/>
  <c r="AB22" i="25"/>
  <c r="AA22" i="25"/>
  <c r="Z22" i="25"/>
  <c r="Y22" i="25"/>
  <c r="X22" i="25"/>
  <c r="G22" i="25"/>
  <c r="AS21" i="25"/>
  <c r="AR21" i="25"/>
  <c r="AQ21" i="25"/>
  <c r="AP21" i="25"/>
  <c r="AO21" i="25"/>
  <c r="AN21" i="25"/>
  <c r="AM21" i="25"/>
  <c r="AL21" i="25"/>
  <c r="AK21" i="25"/>
  <c r="AJ21" i="25"/>
  <c r="AI21" i="25"/>
  <c r="AH21" i="25"/>
  <c r="AG21" i="25"/>
  <c r="AF21" i="25"/>
  <c r="AE21" i="25"/>
  <c r="AD21" i="25"/>
  <c r="AC21" i="25"/>
  <c r="AB21" i="25"/>
  <c r="AA21" i="25"/>
  <c r="Z21" i="25"/>
  <c r="Y21" i="25"/>
  <c r="X21" i="25"/>
  <c r="F21" i="25"/>
  <c r="AS20" i="25"/>
  <c r="AR20" i="25"/>
  <c r="AQ20" i="25"/>
  <c r="AP20" i="25"/>
  <c r="AO20" i="25"/>
  <c r="AN20" i="25"/>
  <c r="AM20" i="25"/>
  <c r="AL20" i="25"/>
  <c r="AK20" i="25"/>
  <c r="AJ20" i="25"/>
  <c r="AI20" i="25"/>
  <c r="AH20" i="25"/>
  <c r="AG20" i="25"/>
  <c r="AF20" i="25"/>
  <c r="AE20" i="25"/>
  <c r="AD20" i="25"/>
  <c r="AC20" i="25"/>
  <c r="AB20" i="25"/>
  <c r="AA20" i="25"/>
  <c r="Z20" i="25"/>
  <c r="Y20" i="25"/>
  <c r="X20" i="25"/>
  <c r="E20" i="25"/>
  <c r="AS19" i="25"/>
  <c r="AR19" i="25"/>
  <c r="AQ19" i="25"/>
  <c r="AP19" i="25"/>
  <c r="AO19" i="25"/>
  <c r="AN19" i="25"/>
  <c r="AM19" i="25"/>
  <c r="AL19" i="25"/>
  <c r="AK19" i="25"/>
  <c r="AJ19" i="25"/>
  <c r="AI19" i="25"/>
  <c r="AH19" i="25"/>
  <c r="AG19" i="25"/>
  <c r="AF19" i="25"/>
  <c r="AE19" i="25"/>
  <c r="AD19" i="25"/>
  <c r="AC19" i="25"/>
  <c r="AB19" i="25"/>
  <c r="AA19" i="25"/>
  <c r="Z19" i="25"/>
  <c r="Y19" i="25"/>
  <c r="X19" i="25"/>
  <c r="D19" i="25"/>
  <c r="AS17" i="25"/>
  <c r="AR17" i="25"/>
  <c r="AQ17" i="25"/>
  <c r="AP17" i="25"/>
  <c r="AO17" i="25"/>
  <c r="AN17" i="25"/>
  <c r="AM17" i="25"/>
  <c r="AL17" i="25"/>
  <c r="AK17" i="25"/>
  <c r="AJ17" i="25"/>
  <c r="AI17" i="25"/>
  <c r="AH17" i="25"/>
  <c r="AG17" i="25"/>
  <c r="AF17" i="25"/>
  <c r="AE17" i="25"/>
  <c r="AD17" i="25"/>
  <c r="AC17" i="25"/>
  <c r="AB17" i="25"/>
  <c r="AA17" i="25"/>
  <c r="Z17" i="25"/>
  <c r="Y17" i="25"/>
  <c r="X17" i="25"/>
  <c r="W17" i="25"/>
  <c r="V17" i="25"/>
  <c r="U17" i="25"/>
  <c r="P17" i="25"/>
  <c r="AS16" i="25"/>
  <c r="AR16" i="25"/>
  <c r="AQ16" i="25"/>
  <c r="AP16" i="25"/>
  <c r="AO16" i="25"/>
  <c r="AN16" i="25"/>
  <c r="AM16" i="25"/>
  <c r="AL16" i="25"/>
  <c r="AK16" i="25"/>
  <c r="AJ16" i="25"/>
  <c r="AI16" i="25"/>
  <c r="AH16" i="25"/>
  <c r="AG16" i="25"/>
  <c r="AF16" i="25"/>
  <c r="AE16" i="25"/>
  <c r="AD16" i="25"/>
  <c r="AC16" i="25"/>
  <c r="AB16" i="25"/>
  <c r="AA16" i="25"/>
  <c r="Z16" i="25"/>
  <c r="Y16" i="25"/>
  <c r="X16" i="25"/>
  <c r="W16" i="25"/>
  <c r="V16" i="25"/>
  <c r="U16" i="25"/>
  <c r="O16" i="25"/>
  <c r="O52" i="25" s="1"/>
  <c r="AS15" i="25"/>
  <c r="AR15" i="25"/>
  <c r="AQ15" i="25"/>
  <c r="AP15" i="25"/>
  <c r="AO15" i="25"/>
  <c r="AN15" i="25"/>
  <c r="AM15" i="25"/>
  <c r="AL15" i="25"/>
  <c r="AK15" i="25"/>
  <c r="AJ15" i="25"/>
  <c r="AI15" i="25"/>
  <c r="AH15" i="25"/>
  <c r="AG15" i="25"/>
  <c r="AF15" i="25"/>
  <c r="AE15" i="25"/>
  <c r="AD15" i="25"/>
  <c r="AC15" i="25"/>
  <c r="AB15" i="25"/>
  <c r="AA15" i="25"/>
  <c r="Z15" i="25"/>
  <c r="Y15" i="25"/>
  <c r="X15" i="25"/>
  <c r="N15" i="25"/>
  <c r="N52" i="25" s="1"/>
  <c r="AS14" i="25"/>
  <c r="AR14" i="25"/>
  <c r="AQ14" i="25"/>
  <c r="AP14" i="25"/>
  <c r="AO14" i="25"/>
  <c r="AN14" i="25"/>
  <c r="AM14" i="25"/>
  <c r="AL14" i="25"/>
  <c r="AK14" i="25"/>
  <c r="AJ14" i="25"/>
  <c r="AI14" i="25"/>
  <c r="AH14" i="25"/>
  <c r="AG14" i="25"/>
  <c r="AF14" i="25"/>
  <c r="AE14" i="25"/>
  <c r="AD14" i="25"/>
  <c r="AC14" i="25"/>
  <c r="AB14" i="25"/>
  <c r="AA14" i="25"/>
  <c r="Z14" i="25"/>
  <c r="Y14" i="25"/>
  <c r="X14" i="25"/>
  <c r="W14" i="25"/>
  <c r="V14" i="25"/>
  <c r="U14" i="25"/>
  <c r="M14" i="25"/>
  <c r="M52" i="25" s="1"/>
  <c r="AS13" i="25"/>
  <c r="W13" i="25"/>
  <c r="V13" i="25"/>
  <c r="L13" i="25"/>
  <c r="L52" i="25" s="1"/>
  <c r="AS12" i="25"/>
  <c r="AR12" i="25"/>
  <c r="AQ12" i="25"/>
  <c r="AP12" i="25"/>
  <c r="AO12" i="25"/>
  <c r="AN12" i="25"/>
  <c r="AM12" i="25"/>
  <c r="AL12" i="25"/>
  <c r="AK12" i="25"/>
  <c r="AJ12" i="25"/>
  <c r="AI12" i="25"/>
  <c r="AH12" i="25"/>
  <c r="AG12" i="25"/>
  <c r="AF12" i="25"/>
  <c r="AE12" i="25"/>
  <c r="AD12" i="25"/>
  <c r="AC12" i="25"/>
  <c r="AB12" i="25"/>
  <c r="AA12" i="25"/>
  <c r="Z12" i="25"/>
  <c r="Y12" i="25"/>
  <c r="X12" i="25"/>
  <c r="W12" i="25"/>
  <c r="V12" i="25"/>
  <c r="U12" i="25"/>
  <c r="K12" i="25"/>
  <c r="AS11" i="25"/>
  <c r="AR11" i="25"/>
  <c r="AQ11" i="25"/>
  <c r="AP11" i="25"/>
  <c r="AO11" i="25"/>
  <c r="AN11" i="25"/>
  <c r="AM11" i="25"/>
  <c r="AL11" i="25"/>
  <c r="AK11" i="25"/>
  <c r="AJ11" i="25"/>
  <c r="AI11" i="25"/>
  <c r="AH11" i="25"/>
  <c r="AG11" i="25"/>
  <c r="AF11" i="25"/>
  <c r="AE11" i="25"/>
  <c r="AD11" i="25"/>
  <c r="AC11" i="25"/>
  <c r="AB11" i="25"/>
  <c r="AA11" i="25"/>
  <c r="Z11" i="25"/>
  <c r="Y11" i="25"/>
  <c r="X11" i="25"/>
  <c r="J11" i="25"/>
  <c r="AS10" i="25"/>
  <c r="AR10" i="25"/>
  <c r="AQ10" i="25"/>
  <c r="AP10" i="25"/>
  <c r="AO10" i="25"/>
  <c r="AN10" i="25"/>
  <c r="AM10" i="25"/>
  <c r="AL10" i="25"/>
  <c r="AK10" i="25"/>
  <c r="AJ10" i="25"/>
  <c r="AI10" i="25"/>
  <c r="AH10" i="25"/>
  <c r="AG10" i="25"/>
  <c r="AF10" i="25"/>
  <c r="AE10" i="25"/>
  <c r="AD10" i="25"/>
  <c r="AC10" i="25"/>
  <c r="AB10" i="25"/>
  <c r="AA10" i="25"/>
  <c r="Z10" i="25"/>
  <c r="Y10" i="25"/>
  <c r="X10" i="25"/>
  <c r="AS9" i="25"/>
  <c r="AR9" i="25"/>
  <c r="AQ9" i="25"/>
  <c r="AP9" i="25"/>
  <c r="AO9" i="25"/>
  <c r="AN9" i="25"/>
  <c r="AM9" i="25"/>
  <c r="AL9" i="25"/>
  <c r="AK9" i="25"/>
  <c r="AJ9" i="25"/>
  <c r="AI9" i="25"/>
  <c r="AH9" i="25"/>
  <c r="AG9" i="25"/>
  <c r="AF9" i="25"/>
  <c r="AE9" i="25"/>
  <c r="AD9" i="25"/>
  <c r="AC9" i="25"/>
  <c r="AB9" i="25"/>
  <c r="AA9" i="25"/>
  <c r="Z9" i="25"/>
  <c r="Y9" i="25"/>
  <c r="X9" i="25"/>
  <c r="H9" i="25"/>
  <c r="AS8" i="25"/>
  <c r="AR8" i="25"/>
  <c r="AQ8" i="25"/>
  <c r="AP8" i="25"/>
  <c r="AO8" i="25"/>
  <c r="AN8" i="25"/>
  <c r="AM8" i="25"/>
  <c r="AL8" i="25"/>
  <c r="AK8" i="25"/>
  <c r="AJ8" i="25"/>
  <c r="AI8" i="25"/>
  <c r="AH8" i="25"/>
  <c r="AG8" i="25"/>
  <c r="AF8" i="25"/>
  <c r="AE8" i="25"/>
  <c r="AD8" i="25"/>
  <c r="AC8" i="25"/>
  <c r="AB8" i="25"/>
  <c r="AA8" i="25"/>
  <c r="Z8" i="25"/>
  <c r="Y8" i="25"/>
  <c r="X8" i="25"/>
  <c r="G8" i="25"/>
  <c r="AS7" i="25"/>
  <c r="AR7" i="25"/>
  <c r="AQ7" i="25"/>
  <c r="AP7" i="25"/>
  <c r="AO7" i="25"/>
  <c r="AN7" i="25"/>
  <c r="AM7" i="25"/>
  <c r="AL7" i="25"/>
  <c r="AK7" i="25"/>
  <c r="AJ7" i="25"/>
  <c r="AI7" i="25"/>
  <c r="AH7" i="25"/>
  <c r="AG7" i="25"/>
  <c r="AF7" i="25"/>
  <c r="AE7" i="25"/>
  <c r="AD7" i="25"/>
  <c r="AC7" i="25"/>
  <c r="AB7" i="25"/>
  <c r="AA7" i="25"/>
  <c r="Z7" i="25"/>
  <c r="Y7" i="25"/>
  <c r="X7" i="25"/>
  <c r="F7" i="25"/>
  <c r="F52" i="25" s="1"/>
  <c r="AS6" i="25"/>
  <c r="AR6" i="25"/>
  <c r="AQ6" i="25"/>
  <c r="AP6" i="25"/>
  <c r="AO6" i="25"/>
  <c r="AN6" i="25"/>
  <c r="AM6" i="25"/>
  <c r="AL6" i="25"/>
  <c r="AK6" i="25"/>
  <c r="AJ6" i="25"/>
  <c r="AI6" i="25"/>
  <c r="AH6" i="25"/>
  <c r="AG6" i="25"/>
  <c r="AF6" i="25"/>
  <c r="AE6" i="25"/>
  <c r="AD6" i="25"/>
  <c r="AC6" i="25"/>
  <c r="AB6" i="25"/>
  <c r="AA6" i="25"/>
  <c r="Z6" i="25"/>
  <c r="Y6" i="25"/>
  <c r="X6" i="25"/>
  <c r="E6" i="25"/>
  <c r="E52" i="25" s="1"/>
  <c r="AS5" i="25"/>
  <c r="AR5" i="25"/>
  <c r="AQ5" i="25"/>
  <c r="AP5" i="25"/>
  <c r="AO5" i="25"/>
  <c r="AN5" i="25"/>
  <c r="AM5" i="25"/>
  <c r="AL5" i="25"/>
  <c r="AK5" i="25"/>
  <c r="AJ5" i="25"/>
  <c r="AI5" i="25"/>
  <c r="AH5" i="25"/>
  <c r="AG5" i="25"/>
  <c r="AF5" i="25"/>
  <c r="AE5" i="25"/>
  <c r="AD5" i="25"/>
  <c r="AC5" i="25"/>
  <c r="AB5" i="25"/>
  <c r="AA5" i="25"/>
  <c r="Z5" i="25"/>
  <c r="Y5" i="25"/>
  <c r="X5" i="25"/>
  <c r="W5" i="25"/>
  <c r="V5" i="25"/>
  <c r="U5" i="25"/>
  <c r="D5" i="25"/>
  <c r="U76" i="24"/>
  <c r="S74" i="24"/>
  <c r="R74" i="24"/>
  <c r="U66" i="24"/>
  <c r="V66" i="24" s="1"/>
  <c r="AS64" i="24"/>
  <c r="AR64" i="24"/>
  <c r="AQ64" i="24"/>
  <c r="AP64" i="24"/>
  <c r="AO64" i="24"/>
  <c r="AN64" i="24"/>
  <c r="AM64" i="24"/>
  <c r="AL64" i="24"/>
  <c r="AK64" i="24"/>
  <c r="AJ64" i="24"/>
  <c r="AI64" i="24"/>
  <c r="AH64" i="24"/>
  <c r="AG64" i="24"/>
  <c r="AF64" i="24"/>
  <c r="AE64" i="24"/>
  <c r="AD64" i="24"/>
  <c r="AC64" i="24"/>
  <c r="AB64" i="24"/>
  <c r="AA64" i="24"/>
  <c r="Z64" i="24"/>
  <c r="Y64" i="24"/>
  <c r="X64" i="24"/>
  <c r="W64" i="24"/>
  <c r="V64" i="24"/>
  <c r="U64" i="24"/>
  <c r="G64" i="24"/>
  <c r="F64" i="24"/>
  <c r="E64" i="24"/>
  <c r="D64" i="24"/>
  <c r="S62" i="24"/>
  <c r="R62" i="24"/>
  <c r="S61" i="24"/>
  <c r="R61" i="24"/>
  <c r="S60" i="24"/>
  <c r="R60" i="24"/>
  <c r="S59" i="24"/>
  <c r="R59" i="24"/>
  <c r="U54" i="24"/>
  <c r="V54" i="24" s="1"/>
  <c r="W54" i="24" s="1"/>
  <c r="X54" i="24" s="1"/>
  <c r="Y54" i="24" s="1"/>
  <c r="Z54" i="24" s="1"/>
  <c r="AA54" i="24" s="1"/>
  <c r="AB54" i="24" s="1"/>
  <c r="AC54" i="24" s="1"/>
  <c r="AD54" i="24" s="1"/>
  <c r="AE54" i="24" s="1"/>
  <c r="AF54" i="24" s="1"/>
  <c r="AG54" i="24" s="1"/>
  <c r="AH54" i="24" s="1"/>
  <c r="AI54" i="24" s="1"/>
  <c r="AJ54" i="24" s="1"/>
  <c r="AK54" i="24" s="1"/>
  <c r="AL54" i="24" s="1"/>
  <c r="AM54" i="24" s="1"/>
  <c r="AN54" i="24" s="1"/>
  <c r="AO54" i="24" s="1"/>
  <c r="AP54" i="24" s="1"/>
  <c r="AQ54" i="24" s="1"/>
  <c r="AR54" i="24" s="1"/>
  <c r="AS54" i="24" s="1"/>
  <c r="P52" i="24"/>
  <c r="O52" i="24"/>
  <c r="M52" i="24"/>
  <c r="K52" i="24"/>
  <c r="E52" i="24"/>
  <c r="AU50" i="24"/>
  <c r="S50" i="24"/>
  <c r="R50" i="24"/>
  <c r="AU49" i="24"/>
  <c r="S49" i="24"/>
  <c r="R49" i="24"/>
  <c r="AU48" i="24"/>
  <c r="S48" i="24"/>
  <c r="R48" i="24"/>
  <c r="AU47" i="24"/>
  <c r="S47" i="24"/>
  <c r="R47" i="24"/>
  <c r="AU46" i="24"/>
  <c r="S46" i="24"/>
  <c r="R46" i="24"/>
  <c r="AU45" i="24"/>
  <c r="S45" i="24"/>
  <c r="R45" i="24"/>
  <c r="AU44" i="24"/>
  <c r="S44" i="24"/>
  <c r="R44" i="24"/>
  <c r="AU42" i="24"/>
  <c r="W42" i="24"/>
  <c r="V42" i="24"/>
  <c r="U42" i="24"/>
  <c r="N52" i="24"/>
  <c r="W41" i="24"/>
  <c r="V41" i="24"/>
  <c r="U41" i="24"/>
  <c r="L52" i="24"/>
  <c r="AU40" i="24"/>
  <c r="W40" i="24"/>
  <c r="V40" i="24"/>
  <c r="U40" i="24"/>
  <c r="AU39" i="24"/>
  <c r="W39" i="24"/>
  <c r="V39" i="24"/>
  <c r="R39" i="24" s="1"/>
  <c r="U39" i="24"/>
  <c r="J52" i="24"/>
  <c r="W38" i="24"/>
  <c r="V38" i="24"/>
  <c r="U38" i="24"/>
  <c r="AU37" i="24"/>
  <c r="W37" i="24"/>
  <c r="V37" i="24"/>
  <c r="H52" i="24"/>
  <c r="AU36" i="24"/>
  <c r="W36" i="24"/>
  <c r="V36" i="24"/>
  <c r="U36" i="24"/>
  <c r="G52" i="24"/>
  <c r="AU35" i="24"/>
  <c r="W35" i="24"/>
  <c r="V35" i="24"/>
  <c r="U35" i="24"/>
  <c r="F52" i="24"/>
  <c r="W34" i="24"/>
  <c r="V34" i="24"/>
  <c r="U34" i="24"/>
  <c r="AS52" i="24"/>
  <c r="W33" i="24"/>
  <c r="V33" i="24"/>
  <c r="U33" i="24"/>
  <c r="D52" i="24"/>
  <c r="S31" i="24"/>
  <c r="R31" i="24"/>
  <c r="S30" i="24"/>
  <c r="R30" i="24"/>
  <c r="S26" i="24"/>
  <c r="R26" i="24"/>
  <c r="S17" i="24"/>
  <c r="R17" i="24"/>
  <c r="S16" i="24"/>
  <c r="R16" i="24"/>
  <c r="AR13" i="24"/>
  <c r="AR52" i="24" s="1"/>
  <c r="AQ13" i="24"/>
  <c r="AQ52" i="24" s="1"/>
  <c r="AP13" i="24"/>
  <c r="AO13" i="24"/>
  <c r="AN13" i="24"/>
  <c r="AN52" i="24" s="1"/>
  <c r="AM13" i="24"/>
  <c r="AM52" i="24" s="1"/>
  <c r="AL13" i="24"/>
  <c r="AK13" i="24"/>
  <c r="AJ13" i="24"/>
  <c r="AJ52" i="24" s="1"/>
  <c r="AI13" i="24"/>
  <c r="AI52" i="24" s="1"/>
  <c r="AH13" i="24"/>
  <c r="AG13" i="24"/>
  <c r="AF13" i="24"/>
  <c r="AF52" i="24" s="1"/>
  <c r="AE13" i="24"/>
  <c r="AE52" i="24" s="1"/>
  <c r="AD13" i="24"/>
  <c r="AC13" i="24"/>
  <c r="AB13" i="24"/>
  <c r="AB52" i="24" s="1"/>
  <c r="AA13" i="24"/>
  <c r="AA52" i="24" s="1"/>
  <c r="Z13" i="24"/>
  <c r="Y13" i="24"/>
  <c r="X13" i="24"/>
  <c r="S12" i="24"/>
  <c r="R12" i="24"/>
  <c r="R38" i="24" l="1"/>
  <c r="H52" i="25"/>
  <c r="K52" i="25"/>
  <c r="R14" i="24"/>
  <c r="R12" i="25"/>
  <c r="P52" i="25"/>
  <c r="R16" i="25"/>
  <c r="R31" i="25"/>
  <c r="J52" i="25"/>
  <c r="R34" i="24"/>
  <c r="AS52" i="25"/>
  <c r="AS55" i="25" s="1"/>
  <c r="R59" i="25"/>
  <c r="R68" i="25" s="1"/>
  <c r="S34" i="24"/>
  <c r="R64" i="24"/>
  <c r="S38" i="24"/>
  <c r="S39" i="24"/>
  <c r="S40" i="24"/>
  <c r="S64" i="24"/>
  <c r="V67" i="24"/>
  <c r="C42" i="22" s="1"/>
  <c r="S68" i="25"/>
  <c r="R14" i="25"/>
  <c r="V14" i="8"/>
  <c r="D52" i="25"/>
  <c r="AB55" i="24"/>
  <c r="AF55" i="24"/>
  <c r="AN55" i="24"/>
  <c r="AA55" i="24"/>
  <c r="AI55" i="24"/>
  <c r="U67" i="24"/>
  <c r="B42" i="22" s="1"/>
  <c r="U71" i="25"/>
  <c r="W71" i="25"/>
  <c r="V80" i="25"/>
  <c r="V81" i="25" s="1"/>
  <c r="S12" i="25"/>
  <c r="S16" i="25"/>
  <c r="S17" i="25"/>
  <c r="S26" i="25"/>
  <c r="S30" i="25"/>
  <c r="V71" i="25"/>
  <c r="S5" i="24"/>
  <c r="Y70" i="25"/>
  <c r="Z70" i="25" s="1"/>
  <c r="X71" i="25"/>
  <c r="S5" i="25"/>
  <c r="R5" i="25"/>
  <c r="S14" i="25"/>
  <c r="R17" i="25"/>
  <c r="R26" i="25"/>
  <c r="R30" i="25"/>
  <c r="S31" i="25"/>
  <c r="AU37" i="25"/>
  <c r="AU33" i="25"/>
  <c r="AJ55" i="24"/>
  <c r="AR55" i="24"/>
  <c r="AE55" i="24"/>
  <c r="AM55" i="24"/>
  <c r="X52" i="24"/>
  <c r="X55" i="24" s="1"/>
  <c r="Y52" i="24"/>
  <c r="Y55" i="24" s="1"/>
  <c r="AC52" i="24"/>
  <c r="AC55" i="24" s="1"/>
  <c r="AG52" i="24"/>
  <c r="AG55" i="24" s="1"/>
  <c r="AK52" i="24"/>
  <c r="AK55" i="24" s="1"/>
  <c r="S35" i="24"/>
  <c r="R35" i="24"/>
  <c r="AQ55" i="24"/>
  <c r="R33" i="24"/>
  <c r="S33" i="24"/>
  <c r="AS55" i="24"/>
  <c r="AO52" i="24"/>
  <c r="AO55" i="24" s="1"/>
  <c r="AU38" i="24"/>
  <c r="R42" i="24"/>
  <c r="S42" i="24"/>
  <c r="U78" i="24"/>
  <c r="V76" i="24"/>
  <c r="Z52" i="24"/>
  <c r="Z55" i="24" s="1"/>
  <c r="AD52" i="24"/>
  <c r="AD55" i="24" s="1"/>
  <c r="AH52" i="24"/>
  <c r="AH55" i="24" s="1"/>
  <c r="AL52" i="24"/>
  <c r="AL55" i="24" s="1"/>
  <c r="AP52" i="24"/>
  <c r="AP55" i="24" s="1"/>
  <c r="R36" i="24"/>
  <c r="S36" i="24"/>
  <c r="W66" i="24"/>
  <c r="AU33" i="24"/>
  <c r="AU34" i="24"/>
  <c r="R40" i="24"/>
  <c r="R41" i="24"/>
  <c r="S41" i="24"/>
  <c r="U76" i="4"/>
  <c r="U78" i="4" s="1"/>
  <c r="W80" i="25" l="1"/>
  <c r="Y71" i="25"/>
  <c r="S41" i="22"/>
  <c r="S8" i="20"/>
  <c r="K41" i="22"/>
  <c r="K8" i="20"/>
  <c r="Z8" i="20"/>
  <c r="Z41" i="22"/>
  <c r="R8" i="20"/>
  <c r="R41" i="22"/>
  <c r="J8" i="20"/>
  <c r="J41" i="22"/>
  <c r="T41" i="22"/>
  <c r="T8" i="20"/>
  <c r="Y41" i="22"/>
  <c r="Y8" i="20"/>
  <c r="Z11" i="20"/>
  <c r="P8" i="20"/>
  <c r="P41" i="22"/>
  <c r="H8" i="20"/>
  <c r="H41" i="22"/>
  <c r="M41" i="22"/>
  <c r="M8" i="20"/>
  <c r="W41" i="22"/>
  <c r="W8" i="20"/>
  <c r="O41" i="22"/>
  <c r="O8" i="20"/>
  <c r="G41" i="22"/>
  <c r="G8" i="20"/>
  <c r="V8" i="20"/>
  <c r="V41" i="22"/>
  <c r="X41" i="22"/>
  <c r="X8" i="20"/>
  <c r="N8" i="20"/>
  <c r="N41" i="22"/>
  <c r="F8" i="20"/>
  <c r="F41" i="22"/>
  <c r="E41" i="22"/>
  <c r="E8" i="20"/>
  <c r="L8" i="20"/>
  <c r="L41" i="22"/>
  <c r="Q41" i="22"/>
  <c r="Q8" i="20"/>
  <c r="U41" i="22"/>
  <c r="U8" i="20"/>
  <c r="I41" i="22"/>
  <c r="I8" i="20"/>
  <c r="AU52" i="25"/>
  <c r="W81" i="25"/>
  <c r="X80" i="25"/>
  <c r="AA70" i="25"/>
  <c r="Z71" i="25"/>
  <c r="AU52" i="24"/>
  <c r="W76" i="24"/>
  <c r="V78" i="24"/>
  <c r="W67" i="24"/>
  <c r="D42" i="22" s="1"/>
  <c r="X66" i="24"/>
  <c r="AB70" i="25" l="1"/>
  <c r="AA71" i="25"/>
  <c r="Y80" i="25"/>
  <c r="X81" i="25"/>
  <c r="Y66" i="24"/>
  <c r="X67" i="24"/>
  <c r="X76" i="24"/>
  <c r="W78" i="24"/>
  <c r="E42" i="22" l="1"/>
  <c r="E8" i="22"/>
  <c r="AC70" i="25"/>
  <c r="AB71" i="25"/>
  <c r="Y81" i="25"/>
  <c r="Z80" i="25"/>
  <c r="X78" i="24"/>
  <c r="E8" i="23" s="1"/>
  <c r="Y76" i="24"/>
  <c r="Z66" i="24"/>
  <c r="Y67" i="24"/>
  <c r="V94" i="8"/>
  <c r="V95" i="8" s="1"/>
  <c r="B4" i="21" s="1"/>
  <c r="F42" i="22" l="1"/>
  <c r="F8" i="22"/>
  <c r="AA80" i="25"/>
  <c r="Z81" i="25"/>
  <c r="AD70" i="25"/>
  <c r="AC71" i="25"/>
  <c r="Z67" i="24"/>
  <c r="AA66" i="24"/>
  <c r="Y78" i="24"/>
  <c r="F8" i="23" s="1"/>
  <c r="Z76" i="24"/>
  <c r="G42" i="22" l="1"/>
  <c r="G8" i="22"/>
  <c r="AE70" i="25"/>
  <c r="AD71" i="25"/>
  <c r="AA81" i="25"/>
  <c r="AB80" i="25"/>
  <c r="AA76" i="24"/>
  <c r="Z78" i="24"/>
  <c r="G8" i="23" s="1"/>
  <c r="AA67" i="24"/>
  <c r="AB66" i="24"/>
  <c r="AZ40" i="3"/>
  <c r="AZ26" i="3"/>
  <c r="AZ12" i="3"/>
  <c r="AY41" i="2"/>
  <c r="AY40" i="2"/>
  <c r="AY38" i="2"/>
  <c r="AY37" i="2"/>
  <c r="AY36" i="2"/>
  <c r="AY35" i="2"/>
  <c r="AY34" i="2"/>
  <c r="AY33" i="2"/>
  <c r="AY32" i="2"/>
  <c r="AY31" i="2"/>
  <c r="AY28" i="2"/>
  <c r="AY25" i="2"/>
  <c r="AY24" i="2"/>
  <c r="AY23" i="2"/>
  <c r="AY22" i="2"/>
  <c r="AY21" i="2"/>
  <c r="AY20" i="2"/>
  <c r="AY19" i="2"/>
  <c r="AY18" i="2"/>
  <c r="AY15" i="2"/>
  <c r="AY6" i="2"/>
  <c r="AY7" i="2"/>
  <c r="AY8" i="2"/>
  <c r="AY9" i="2"/>
  <c r="AY10" i="2"/>
  <c r="AY11" i="2"/>
  <c r="AY12" i="2"/>
  <c r="AY5" i="2"/>
  <c r="H42" i="22" l="1"/>
  <c r="H8" i="22"/>
  <c r="AC80" i="25"/>
  <c r="AB81" i="25"/>
  <c r="AF70" i="25"/>
  <c r="AE71" i="25"/>
  <c r="AC66" i="24"/>
  <c r="AB67" i="24"/>
  <c r="AB76" i="24"/>
  <c r="AA78" i="24"/>
  <c r="H8" i="23" s="1"/>
  <c r="D74" i="8"/>
  <c r="I42" i="22" l="1"/>
  <c r="I8" i="22"/>
  <c r="AG70" i="25"/>
  <c r="AF71" i="25"/>
  <c r="AC81" i="25"/>
  <c r="AD80" i="25"/>
  <c r="AD66" i="24"/>
  <c r="AC67" i="24"/>
  <c r="AB78" i="24"/>
  <c r="I8" i="23" s="1"/>
  <c r="AC76" i="24"/>
  <c r="S65" i="15"/>
  <c r="T65" i="15"/>
  <c r="V54" i="15"/>
  <c r="V74" i="8"/>
  <c r="V82" i="8" s="1"/>
  <c r="V28" i="4"/>
  <c r="U59" i="6"/>
  <c r="V28" i="25" l="1"/>
  <c r="V28" i="24"/>
  <c r="J42" i="22"/>
  <c r="J8" i="22"/>
  <c r="AE80" i="25"/>
  <c r="AD81" i="25"/>
  <c r="AH70" i="25"/>
  <c r="AG71" i="25"/>
  <c r="AC78" i="24"/>
  <c r="J8" i="23" s="1"/>
  <c r="AD76" i="24"/>
  <c r="AD67" i="24"/>
  <c r="AE66" i="24"/>
  <c r="M16" i="17"/>
  <c r="N16" i="17"/>
  <c r="O16" i="17"/>
  <c r="P16" i="17"/>
  <c r="Q16" i="17"/>
  <c r="R16" i="17"/>
  <c r="S16" i="17"/>
  <c r="T16" i="17"/>
  <c r="U16" i="17"/>
  <c r="V16" i="17"/>
  <c r="W16" i="17"/>
  <c r="X16" i="17"/>
  <c r="Y16" i="17"/>
  <c r="Z16" i="17"/>
  <c r="AA16" i="17"/>
  <c r="AB16" i="17"/>
  <c r="AC16" i="17"/>
  <c r="AD16" i="17"/>
  <c r="AE16" i="17"/>
  <c r="AF16" i="17"/>
  <c r="AG16" i="17"/>
  <c r="AH16" i="17"/>
  <c r="AI16" i="17"/>
  <c r="AJ16" i="17"/>
  <c r="L16" i="17"/>
  <c r="V95" i="15"/>
  <c r="V96" i="15" s="1"/>
  <c r="B5" i="21" s="1"/>
  <c r="T93" i="15"/>
  <c r="S93" i="15"/>
  <c r="M15" i="17"/>
  <c r="N15" i="17"/>
  <c r="O15" i="17"/>
  <c r="P15" i="17"/>
  <c r="Q15" i="17"/>
  <c r="R15" i="17"/>
  <c r="S15" i="17"/>
  <c r="T15" i="17"/>
  <c r="U15" i="17"/>
  <c r="V15" i="17"/>
  <c r="W15" i="17"/>
  <c r="X15" i="17"/>
  <c r="Y15" i="17"/>
  <c r="Z15" i="17"/>
  <c r="AA15" i="17"/>
  <c r="AB15" i="17"/>
  <c r="AC15" i="17"/>
  <c r="AD15" i="17"/>
  <c r="AE15" i="17"/>
  <c r="AF15" i="17"/>
  <c r="AG15" i="17"/>
  <c r="AH15" i="17"/>
  <c r="AI15" i="17"/>
  <c r="AJ15" i="17"/>
  <c r="L15" i="17"/>
  <c r="W94" i="8"/>
  <c r="W95" i="8" s="1"/>
  <c r="C4" i="21" s="1"/>
  <c r="T92" i="8"/>
  <c r="D15" i="17" s="1"/>
  <c r="S92" i="8"/>
  <c r="M18" i="17"/>
  <c r="N18" i="17"/>
  <c r="O18" i="17"/>
  <c r="P18" i="17"/>
  <c r="Q18" i="17"/>
  <c r="R18" i="17"/>
  <c r="S18" i="17"/>
  <c r="T18" i="17"/>
  <c r="U18" i="17"/>
  <c r="V18" i="17"/>
  <c r="W18" i="17"/>
  <c r="X18" i="17"/>
  <c r="Y18" i="17"/>
  <c r="Z18" i="17"/>
  <c r="AA18" i="17"/>
  <c r="AB18" i="17"/>
  <c r="AC18" i="17"/>
  <c r="AD18" i="17"/>
  <c r="AE18" i="17"/>
  <c r="AF18" i="17"/>
  <c r="AG18" i="17"/>
  <c r="AH18" i="17"/>
  <c r="AI18" i="17"/>
  <c r="AJ18" i="17"/>
  <c r="L18" i="17"/>
  <c r="M17" i="17"/>
  <c r="N17" i="17"/>
  <c r="O17" i="17"/>
  <c r="P17" i="17"/>
  <c r="Q17" i="17"/>
  <c r="R17" i="17"/>
  <c r="S17" i="17"/>
  <c r="T17" i="17"/>
  <c r="U17" i="17"/>
  <c r="V17" i="17"/>
  <c r="W17" i="17"/>
  <c r="X17" i="17"/>
  <c r="Y17" i="17"/>
  <c r="Z17" i="17"/>
  <c r="AA17" i="17"/>
  <c r="AB17" i="17"/>
  <c r="AC17" i="17"/>
  <c r="AD17" i="17"/>
  <c r="AE17" i="17"/>
  <c r="AF17" i="17"/>
  <c r="AG17" i="17"/>
  <c r="AH17" i="17"/>
  <c r="AI17" i="17"/>
  <c r="AJ17" i="17"/>
  <c r="L17" i="17"/>
  <c r="V82" i="14"/>
  <c r="V83" i="14" s="1"/>
  <c r="T80" i="14"/>
  <c r="D18" i="17" s="1"/>
  <c r="S80" i="14"/>
  <c r="S78" i="6"/>
  <c r="R78" i="6"/>
  <c r="U80" i="6"/>
  <c r="U81" i="6" s="1"/>
  <c r="T77" i="12"/>
  <c r="D17" i="17" s="1"/>
  <c r="S74" i="4"/>
  <c r="AK14" i="17"/>
  <c r="AK13" i="17"/>
  <c r="B6" i="21"/>
  <c r="R74" i="4"/>
  <c r="S77" i="12"/>
  <c r="V79" i="12"/>
  <c r="W79" i="12" s="1"/>
  <c r="X79" i="12" s="1"/>
  <c r="Y79" i="12" s="1"/>
  <c r="Z79" i="12" s="1"/>
  <c r="AA79" i="12" s="1"/>
  <c r="AB79" i="12" s="1"/>
  <c r="AC79" i="12" s="1"/>
  <c r="AD79" i="12" s="1"/>
  <c r="AE79" i="12" s="1"/>
  <c r="AF79" i="12" s="1"/>
  <c r="AG79" i="12" s="1"/>
  <c r="AH79" i="12" s="1"/>
  <c r="AI79" i="12" s="1"/>
  <c r="AJ79" i="12" s="1"/>
  <c r="AK79" i="12" s="1"/>
  <c r="AL79" i="12" s="1"/>
  <c r="AM79" i="12" s="1"/>
  <c r="AN79" i="12" s="1"/>
  <c r="AO79" i="12" s="1"/>
  <c r="AP79" i="12" s="1"/>
  <c r="AQ79" i="12" s="1"/>
  <c r="AR79" i="12" s="1"/>
  <c r="AS79" i="12" s="1"/>
  <c r="AT79" i="12" s="1"/>
  <c r="AT81" i="12" s="1"/>
  <c r="AE81" i="12" l="1"/>
  <c r="AA81" i="12"/>
  <c r="W81" i="12"/>
  <c r="V81" i="12"/>
  <c r="AC81" i="12"/>
  <c r="Y81" i="12"/>
  <c r="AS81" i="12"/>
  <c r="AQ81" i="12"/>
  <c r="AO81" i="12"/>
  <c r="AM81" i="12"/>
  <c r="AK81" i="12"/>
  <c r="AI81" i="12"/>
  <c r="AG81" i="12"/>
  <c r="AR81" i="12"/>
  <c r="AP81" i="12"/>
  <c r="AN81" i="12"/>
  <c r="AL81" i="12"/>
  <c r="AJ81" i="12"/>
  <c r="AH81" i="12"/>
  <c r="AF81" i="12"/>
  <c r="AD81" i="12"/>
  <c r="AB81" i="12"/>
  <c r="Z81" i="12"/>
  <c r="X81" i="12"/>
  <c r="K42" i="22"/>
  <c r="K8" i="22"/>
  <c r="AI70" i="25"/>
  <c r="AH71" i="25"/>
  <c r="AE81" i="25"/>
  <c r="AF80" i="25"/>
  <c r="AK15" i="17"/>
  <c r="AE67" i="24"/>
  <c r="AF66" i="24"/>
  <c r="AE76" i="24"/>
  <c r="AD78" i="24"/>
  <c r="K8" i="23" s="1"/>
  <c r="B7" i="21"/>
  <c r="D16" i="17"/>
  <c r="AK16" i="17" s="1"/>
  <c r="AK18" i="17"/>
  <c r="W95" i="15"/>
  <c r="X95" i="15" s="1"/>
  <c r="X96" i="15" s="1"/>
  <c r="D5" i="21" s="1"/>
  <c r="X94" i="8"/>
  <c r="AK17" i="17"/>
  <c r="W82" i="14"/>
  <c r="V80" i="6"/>
  <c r="V76" i="4"/>
  <c r="S68" i="15"/>
  <c r="T68" i="15"/>
  <c r="Y43" i="15"/>
  <c r="Z43" i="15"/>
  <c r="AA43" i="15"/>
  <c r="AB43" i="15"/>
  <c r="AC43" i="15"/>
  <c r="AD43" i="15"/>
  <c r="AE43" i="15"/>
  <c r="AF43" i="15"/>
  <c r="AG43" i="15"/>
  <c r="AH43" i="15"/>
  <c r="AI43" i="15"/>
  <c r="AJ43" i="15"/>
  <c r="AK43" i="15"/>
  <c r="AL43" i="15"/>
  <c r="AM43" i="15"/>
  <c r="AN43" i="15"/>
  <c r="AO43" i="15"/>
  <c r="AP43" i="15"/>
  <c r="AQ43" i="15"/>
  <c r="AR43" i="15"/>
  <c r="AS43" i="15"/>
  <c r="AT43" i="15"/>
  <c r="Y44" i="15"/>
  <c r="Z44" i="15"/>
  <c r="AA44" i="15"/>
  <c r="AB44" i="15"/>
  <c r="AC44" i="15"/>
  <c r="AD44" i="15"/>
  <c r="AE44" i="15"/>
  <c r="AF44" i="15"/>
  <c r="AG44" i="15"/>
  <c r="AH44" i="15"/>
  <c r="AI44" i="15"/>
  <c r="AJ44" i="15"/>
  <c r="AK44" i="15"/>
  <c r="AL44" i="15"/>
  <c r="AM44" i="15"/>
  <c r="AN44" i="15"/>
  <c r="AO44" i="15"/>
  <c r="AP44" i="15"/>
  <c r="AQ44" i="15"/>
  <c r="AR44" i="15"/>
  <c r="AS44" i="15"/>
  <c r="AT44" i="15"/>
  <c r="V43" i="15"/>
  <c r="W43" i="15"/>
  <c r="X43" i="15"/>
  <c r="V44" i="15"/>
  <c r="W44" i="15"/>
  <c r="X44" i="15"/>
  <c r="Q44" i="15"/>
  <c r="O43" i="15"/>
  <c r="Z30" i="15"/>
  <c r="AA30" i="15"/>
  <c r="AB30" i="15"/>
  <c r="AC30" i="15"/>
  <c r="AD30" i="15"/>
  <c r="AE30" i="15"/>
  <c r="AF30" i="15"/>
  <c r="AG30" i="15"/>
  <c r="AH30" i="15"/>
  <c r="AI30" i="15"/>
  <c r="AJ30" i="15"/>
  <c r="AK30" i="15"/>
  <c r="AL30" i="15"/>
  <c r="AM30" i="15"/>
  <c r="AN30" i="15"/>
  <c r="AO30" i="15"/>
  <c r="AP30" i="15"/>
  <c r="AQ30" i="15"/>
  <c r="AR30" i="15"/>
  <c r="AS30" i="15"/>
  <c r="AT30" i="15"/>
  <c r="V30" i="15"/>
  <c r="W30" i="15"/>
  <c r="X30" i="15"/>
  <c r="Y30" i="15"/>
  <c r="P30" i="15"/>
  <c r="P70" i="15" s="1"/>
  <c r="X16" i="15"/>
  <c r="Y16" i="15"/>
  <c r="Z16" i="15"/>
  <c r="AA16" i="15"/>
  <c r="AB16" i="15"/>
  <c r="AC16" i="15"/>
  <c r="AD16" i="15"/>
  <c r="AE16" i="15"/>
  <c r="AF16" i="15"/>
  <c r="AG16" i="15"/>
  <c r="AH16" i="15"/>
  <c r="AI16" i="15"/>
  <c r="AJ16" i="15"/>
  <c r="AK16" i="15"/>
  <c r="AL16" i="15"/>
  <c r="AM16" i="15"/>
  <c r="AN16" i="15"/>
  <c r="AO16" i="15"/>
  <c r="AP16" i="15"/>
  <c r="AQ16" i="15"/>
  <c r="AR16" i="15"/>
  <c r="AS16" i="15"/>
  <c r="AT16" i="15"/>
  <c r="X17" i="15"/>
  <c r="Y17" i="15"/>
  <c r="Z17" i="15"/>
  <c r="AA17" i="15"/>
  <c r="AB17" i="15"/>
  <c r="AC17" i="15"/>
  <c r="AD17" i="15"/>
  <c r="AE17" i="15"/>
  <c r="AF17" i="15"/>
  <c r="AG17" i="15"/>
  <c r="AH17" i="15"/>
  <c r="AI17" i="15"/>
  <c r="AJ17" i="15"/>
  <c r="AK17" i="15"/>
  <c r="AL17" i="15"/>
  <c r="AM17" i="15"/>
  <c r="AN17" i="15"/>
  <c r="AO17" i="15"/>
  <c r="AP17" i="15"/>
  <c r="AQ17" i="15"/>
  <c r="AR17" i="15"/>
  <c r="AS17" i="15"/>
  <c r="AT17" i="15"/>
  <c r="W16" i="15"/>
  <c r="W17" i="15"/>
  <c r="V16" i="15"/>
  <c r="V17" i="15"/>
  <c r="Q17" i="15"/>
  <c r="Q70" i="15" s="1"/>
  <c r="O16" i="15"/>
  <c r="O70" i="15" s="1"/>
  <c r="S43" i="8"/>
  <c r="T43" i="8"/>
  <c r="S44" i="8"/>
  <c r="T44" i="8"/>
  <c r="S30" i="8"/>
  <c r="T30" i="8"/>
  <c r="S81" i="12" l="1"/>
  <c r="L42" i="22"/>
  <c r="L8" i="22"/>
  <c r="AJ70" i="25"/>
  <c r="AI71" i="25"/>
  <c r="AG80" i="25"/>
  <c r="AF81" i="25"/>
  <c r="AF76" i="24"/>
  <c r="AE78" i="24"/>
  <c r="L8" i="23" s="1"/>
  <c r="AG66" i="24"/>
  <c r="AF67" i="24"/>
  <c r="S17" i="15"/>
  <c r="Y95" i="15"/>
  <c r="Y96" i="15" s="1"/>
  <c r="E5" i="21" s="1"/>
  <c r="W96" i="15"/>
  <c r="C5" i="21" s="1"/>
  <c r="X95" i="8"/>
  <c r="D4" i="21" s="1"/>
  <c r="Y94" i="8"/>
  <c r="X82" i="14"/>
  <c r="W83" i="14"/>
  <c r="V81" i="6"/>
  <c r="W80" i="6"/>
  <c r="W76" i="4"/>
  <c r="V78" i="4"/>
  <c r="C6" i="21" s="1"/>
  <c r="T17" i="15"/>
  <c r="S16" i="15"/>
  <c r="T16" i="15"/>
  <c r="T44" i="15"/>
  <c r="S44" i="15"/>
  <c r="S43" i="15"/>
  <c r="T43" i="15"/>
  <c r="S30" i="15"/>
  <c r="T30" i="15"/>
  <c r="Z95" i="15" l="1"/>
  <c r="AA95" i="15" s="1"/>
  <c r="M42" i="22"/>
  <c r="M8" i="22"/>
  <c r="AG81" i="25"/>
  <c r="AH80" i="25"/>
  <c r="AK70" i="25"/>
  <c r="AJ71" i="25"/>
  <c r="AH66" i="24"/>
  <c r="AG67" i="24"/>
  <c r="AF78" i="24"/>
  <c r="M8" i="23" s="1"/>
  <c r="AG76" i="24"/>
  <c r="C7" i="21"/>
  <c r="Z96" i="15"/>
  <c r="F5" i="21" s="1"/>
  <c r="Y95" i="8"/>
  <c r="E4" i="21" s="1"/>
  <c r="Z94" i="8"/>
  <c r="X83" i="14"/>
  <c r="Y82" i="14"/>
  <c r="W81" i="6"/>
  <c r="X80" i="6"/>
  <c r="W78" i="4"/>
  <c r="D6" i="21" s="1"/>
  <c r="X76" i="4"/>
  <c r="S16" i="8"/>
  <c r="T16" i="8"/>
  <c r="S17" i="8"/>
  <c r="T17" i="8"/>
  <c r="O67" i="8"/>
  <c r="P67" i="8"/>
  <c r="Q67" i="8"/>
  <c r="U30" i="6"/>
  <c r="V30" i="6"/>
  <c r="W30" i="14" s="1"/>
  <c r="W30" i="6"/>
  <c r="X30" i="14" s="1"/>
  <c r="X30" i="6"/>
  <c r="Y30" i="14" s="1"/>
  <c r="Y30" i="6"/>
  <c r="Z30" i="14" s="1"/>
  <c r="Z30" i="6"/>
  <c r="AA30" i="14" s="1"/>
  <c r="AA30" i="6"/>
  <c r="AB30" i="14" s="1"/>
  <c r="AB30" i="6"/>
  <c r="AC30" i="14" s="1"/>
  <c r="AC30" i="6"/>
  <c r="AD30" i="14" s="1"/>
  <c r="AD30" i="6"/>
  <c r="AE30" i="14" s="1"/>
  <c r="AE30" i="6"/>
  <c r="AF30" i="14" s="1"/>
  <c r="AF30" i="6"/>
  <c r="AG30" i="14" s="1"/>
  <c r="AG30" i="6"/>
  <c r="AH30" i="14" s="1"/>
  <c r="AH30" i="6"/>
  <c r="AI30" i="14" s="1"/>
  <c r="AI30" i="6"/>
  <c r="AJ30" i="14" s="1"/>
  <c r="AJ30" i="6"/>
  <c r="AK30" i="14" s="1"/>
  <c r="AK30" i="6"/>
  <c r="AL30" i="14" s="1"/>
  <c r="AL30" i="6"/>
  <c r="AM30" i="14" s="1"/>
  <c r="AM30" i="6"/>
  <c r="AN30" i="14" s="1"/>
  <c r="AN30" i="6"/>
  <c r="AO30" i="14" s="1"/>
  <c r="AO30" i="6"/>
  <c r="AP30" i="14" s="1"/>
  <c r="AP30" i="6"/>
  <c r="AQ30" i="14" s="1"/>
  <c r="AQ30" i="6"/>
  <c r="AR30" i="14" s="1"/>
  <c r="AR30" i="6"/>
  <c r="AS30" i="14" s="1"/>
  <c r="AS30" i="6"/>
  <c r="AT30" i="14" s="1"/>
  <c r="U31" i="6"/>
  <c r="V31" i="14" s="1"/>
  <c r="V31" i="6"/>
  <c r="W31" i="14" s="1"/>
  <c r="W31" i="6"/>
  <c r="X31" i="14" s="1"/>
  <c r="X31" i="6"/>
  <c r="Y31" i="14" s="1"/>
  <c r="Y31" i="6"/>
  <c r="Z31" i="14" s="1"/>
  <c r="Z31" i="6"/>
  <c r="AA31" i="14" s="1"/>
  <c r="AA31" i="6"/>
  <c r="AB31" i="14" s="1"/>
  <c r="AB31" i="6"/>
  <c r="AC31" i="14" s="1"/>
  <c r="AC31" i="6"/>
  <c r="AD31" i="14" s="1"/>
  <c r="AD31" i="6"/>
  <c r="AE31" i="14" s="1"/>
  <c r="AE31" i="6"/>
  <c r="AF31" i="14" s="1"/>
  <c r="AF31" i="6"/>
  <c r="AG31" i="14" s="1"/>
  <c r="AG31" i="6"/>
  <c r="AH31" i="14" s="1"/>
  <c r="AH31" i="6"/>
  <c r="AI31" i="14" s="1"/>
  <c r="AI31" i="6"/>
  <c r="AJ31" i="14" s="1"/>
  <c r="AJ31" i="6"/>
  <c r="AK31" i="14" s="1"/>
  <c r="AK31" i="6"/>
  <c r="AL31" i="14" s="1"/>
  <c r="AL31" i="6"/>
  <c r="AM31" i="14" s="1"/>
  <c r="AM31" i="6"/>
  <c r="AN31" i="14" s="1"/>
  <c r="AN31" i="6"/>
  <c r="AO31" i="14" s="1"/>
  <c r="AO31" i="6"/>
  <c r="AP31" i="14" s="1"/>
  <c r="AP31" i="6"/>
  <c r="AQ31" i="14" s="1"/>
  <c r="AQ31" i="6"/>
  <c r="AR31" i="14" s="1"/>
  <c r="AR31" i="6"/>
  <c r="AS31" i="14" s="1"/>
  <c r="AS31" i="6"/>
  <c r="AT31" i="14" s="1"/>
  <c r="X16" i="6"/>
  <c r="Y16" i="14" s="1"/>
  <c r="Y16" i="6"/>
  <c r="Z16" i="14" s="1"/>
  <c r="Z16" i="6"/>
  <c r="AA16" i="14" s="1"/>
  <c r="AA16" i="6"/>
  <c r="AB16" i="14" s="1"/>
  <c r="AB16" i="6"/>
  <c r="AC16" i="14" s="1"/>
  <c r="AC16" i="6"/>
  <c r="AD16" i="14" s="1"/>
  <c r="AD16" i="6"/>
  <c r="AE16" i="14" s="1"/>
  <c r="AE16" i="6"/>
  <c r="AF16" i="14" s="1"/>
  <c r="AF16" i="6"/>
  <c r="AG16" i="14" s="1"/>
  <c r="AG16" i="6"/>
  <c r="AH16" i="14" s="1"/>
  <c r="AH16" i="6"/>
  <c r="AI16" i="14" s="1"/>
  <c r="AI16" i="6"/>
  <c r="AJ16" i="14" s="1"/>
  <c r="AJ16" i="6"/>
  <c r="AK16" i="14" s="1"/>
  <c r="AK16" i="6"/>
  <c r="AL16" i="14" s="1"/>
  <c r="AL16" i="6"/>
  <c r="AM16" i="14" s="1"/>
  <c r="AM16" i="6"/>
  <c r="AN16" i="14" s="1"/>
  <c r="AN16" i="6"/>
  <c r="AO16" i="14" s="1"/>
  <c r="AO16" i="6"/>
  <c r="AP16" i="14" s="1"/>
  <c r="AP16" i="6"/>
  <c r="AQ16" i="14" s="1"/>
  <c r="AQ16" i="6"/>
  <c r="AR16" i="14" s="1"/>
  <c r="AR16" i="6"/>
  <c r="AS16" i="14" s="1"/>
  <c r="AS16" i="6"/>
  <c r="AT16" i="14" s="1"/>
  <c r="X17" i="6"/>
  <c r="Y17" i="14" s="1"/>
  <c r="Y17" i="6"/>
  <c r="Z17" i="14" s="1"/>
  <c r="Z17" i="6"/>
  <c r="AA17" i="14" s="1"/>
  <c r="AA17" i="6"/>
  <c r="AB17" i="14" s="1"/>
  <c r="AB17" i="6"/>
  <c r="AC17" i="14" s="1"/>
  <c r="AC17" i="6"/>
  <c r="AD17" i="14" s="1"/>
  <c r="AD17" i="6"/>
  <c r="AE17" i="14" s="1"/>
  <c r="AE17" i="6"/>
  <c r="AF17" i="14" s="1"/>
  <c r="AF17" i="6"/>
  <c r="AG17" i="14" s="1"/>
  <c r="AG17" i="6"/>
  <c r="AH17" i="14" s="1"/>
  <c r="AH17" i="6"/>
  <c r="AI17" i="14" s="1"/>
  <c r="AI17" i="6"/>
  <c r="AJ17" i="14" s="1"/>
  <c r="AJ17" i="6"/>
  <c r="AK17" i="14" s="1"/>
  <c r="AK17" i="6"/>
  <c r="AL17" i="14" s="1"/>
  <c r="AL17" i="6"/>
  <c r="AM17" i="14" s="1"/>
  <c r="AM17" i="6"/>
  <c r="AN17" i="14" s="1"/>
  <c r="AN17" i="6"/>
  <c r="AO17" i="14" s="1"/>
  <c r="AO17" i="6"/>
  <c r="AP17" i="14" s="1"/>
  <c r="AP17" i="6"/>
  <c r="AQ17" i="14" s="1"/>
  <c r="AQ17" i="6"/>
  <c r="AR17" i="14" s="1"/>
  <c r="AR17" i="6"/>
  <c r="AS17" i="14" s="1"/>
  <c r="AS17" i="6"/>
  <c r="AT17" i="14" s="1"/>
  <c r="U16" i="6"/>
  <c r="V16" i="14" s="1"/>
  <c r="V16" i="6"/>
  <c r="W16" i="14" s="1"/>
  <c r="W16" i="6"/>
  <c r="X16" i="14" s="1"/>
  <c r="U17" i="6"/>
  <c r="V17" i="14" s="1"/>
  <c r="V17" i="6"/>
  <c r="W17" i="14" s="1"/>
  <c r="W17" i="6"/>
  <c r="X17" i="14" s="1"/>
  <c r="P31" i="6"/>
  <c r="Q31" i="14" s="1"/>
  <c r="O30" i="6"/>
  <c r="P30" i="14" s="1"/>
  <c r="P17" i="6"/>
  <c r="O16" i="6"/>
  <c r="O52" i="4"/>
  <c r="P52" i="4"/>
  <c r="W30" i="12"/>
  <c r="W31" i="12"/>
  <c r="V31" i="12"/>
  <c r="V30" i="12"/>
  <c r="W16" i="12"/>
  <c r="Y16" i="12"/>
  <c r="Z16" i="12"/>
  <c r="AA16" i="12"/>
  <c r="AB16" i="12"/>
  <c r="AC16" i="12"/>
  <c r="AD16" i="12"/>
  <c r="AE16" i="12"/>
  <c r="AF16" i="12"/>
  <c r="AG16" i="12"/>
  <c r="AH16" i="12"/>
  <c r="AI16" i="12"/>
  <c r="AJ16" i="12"/>
  <c r="AK16" i="12"/>
  <c r="AL16" i="12"/>
  <c r="AM16" i="12"/>
  <c r="AN16" i="12"/>
  <c r="AO16" i="12"/>
  <c r="AP16" i="12"/>
  <c r="AQ16" i="12"/>
  <c r="AR16" i="12"/>
  <c r="AS16" i="12"/>
  <c r="AT16" i="12"/>
  <c r="W17" i="12"/>
  <c r="Y17" i="12"/>
  <c r="Z17" i="12"/>
  <c r="AA17" i="12"/>
  <c r="AB17" i="12"/>
  <c r="AC17" i="12"/>
  <c r="AD17" i="12"/>
  <c r="AE17" i="12"/>
  <c r="AF17" i="12"/>
  <c r="AG17" i="12"/>
  <c r="AH17" i="12"/>
  <c r="AI17" i="12"/>
  <c r="AJ17" i="12"/>
  <c r="AK17" i="12"/>
  <c r="AL17" i="12"/>
  <c r="AM17" i="12"/>
  <c r="AN17" i="12"/>
  <c r="AO17" i="12"/>
  <c r="AP17" i="12"/>
  <c r="AQ17" i="12"/>
  <c r="AR17" i="12"/>
  <c r="AS17" i="12"/>
  <c r="AT17" i="12"/>
  <c r="V17" i="12"/>
  <c r="V16" i="12"/>
  <c r="R30" i="4"/>
  <c r="S30" i="4"/>
  <c r="R31" i="4"/>
  <c r="S31" i="4"/>
  <c r="R16" i="4"/>
  <c r="S16" i="4"/>
  <c r="R17" i="4"/>
  <c r="S17" i="4"/>
  <c r="S17" i="12" l="1"/>
  <c r="T30" i="12"/>
  <c r="P30" i="12" s="1"/>
  <c r="R30" i="6"/>
  <c r="O52" i="6"/>
  <c r="S31" i="12"/>
  <c r="P52" i="6"/>
  <c r="S16" i="12"/>
  <c r="T17" i="12"/>
  <c r="Q17" i="12" s="1"/>
  <c r="T31" i="12"/>
  <c r="Q31" i="12" s="1"/>
  <c r="N42" i="22"/>
  <c r="N8" i="22"/>
  <c r="AL70" i="25"/>
  <c r="AK71" i="25"/>
  <c r="AI80" i="25"/>
  <c r="AH81" i="25"/>
  <c r="AG78" i="24"/>
  <c r="N8" i="23" s="1"/>
  <c r="AH76" i="24"/>
  <c r="AH67" i="24"/>
  <c r="AI66" i="24"/>
  <c r="D7" i="21"/>
  <c r="S16" i="14"/>
  <c r="AB95" i="15"/>
  <c r="AA96" i="15"/>
  <c r="G5" i="21" s="1"/>
  <c r="Z95" i="8"/>
  <c r="F4" i="21" s="1"/>
  <c r="AA94" i="8"/>
  <c r="Z82" i="14"/>
  <c r="Y83" i="14"/>
  <c r="X81" i="6"/>
  <c r="Y80" i="6"/>
  <c r="T17" i="14"/>
  <c r="T31" i="14"/>
  <c r="R31" i="6"/>
  <c r="Q17" i="14"/>
  <c r="Q53" i="14" s="1"/>
  <c r="S31" i="6"/>
  <c r="S30" i="6"/>
  <c r="V30" i="14"/>
  <c r="S30" i="14" s="1"/>
  <c r="P16" i="14"/>
  <c r="P53" i="14" s="1"/>
  <c r="Y76" i="4"/>
  <c r="X78" i="4"/>
  <c r="E6" i="21" s="1"/>
  <c r="T16" i="14"/>
  <c r="S17" i="14"/>
  <c r="S31" i="14"/>
  <c r="S30" i="12"/>
  <c r="S17" i="6"/>
  <c r="R16" i="6"/>
  <c r="R17" i="6"/>
  <c r="S16" i="6"/>
  <c r="T16" i="12"/>
  <c r="P16" i="12" s="1"/>
  <c r="P53" i="12" s="1"/>
  <c r="Q53" i="12" l="1"/>
  <c r="T30" i="14"/>
  <c r="O42" i="22"/>
  <c r="O8" i="22"/>
  <c r="AI81" i="25"/>
  <c r="AJ80" i="25"/>
  <c r="AM70" i="25"/>
  <c r="AL71" i="25"/>
  <c r="AI76" i="24"/>
  <c r="AH78" i="24"/>
  <c r="O8" i="23" s="1"/>
  <c r="AI67" i="24"/>
  <c r="AJ66" i="24"/>
  <c r="E7" i="21"/>
  <c r="AB96" i="15"/>
  <c r="H5" i="21" s="1"/>
  <c r="AC95" i="15"/>
  <c r="AA95" i="8"/>
  <c r="G4" i="21" s="1"/>
  <c r="AB94" i="8"/>
  <c r="Z83" i="14"/>
  <c r="AA82" i="14"/>
  <c r="Y81" i="6"/>
  <c r="Z80" i="6"/>
  <c r="Y78" i="4"/>
  <c r="F6" i="21" s="1"/>
  <c r="Z76" i="4"/>
  <c r="U43" i="3"/>
  <c r="V43" i="3"/>
  <c r="W43" i="3"/>
  <c r="X43" i="3"/>
  <c r="Y43" i="3"/>
  <c r="Z43" i="3"/>
  <c r="AA43" i="3"/>
  <c r="AB43" i="3"/>
  <c r="AC43" i="3"/>
  <c r="AD43" i="3"/>
  <c r="AE43" i="3"/>
  <c r="AF43" i="3"/>
  <c r="AG43" i="3"/>
  <c r="AH43" i="3"/>
  <c r="AI43" i="3"/>
  <c r="AJ43" i="3"/>
  <c r="AK43" i="3"/>
  <c r="AL43" i="3"/>
  <c r="AM43" i="3"/>
  <c r="AN43" i="3"/>
  <c r="AO43" i="3"/>
  <c r="AP43" i="3"/>
  <c r="AQ43" i="3"/>
  <c r="AR43" i="3"/>
  <c r="AS43" i="3"/>
  <c r="R44" i="3"/>
  <c r="S44" i="3"/>
  <c r="R31" i="3"/>
  <c r="S31" i="3"/>
  <c r="R17" i="3"/>
  <c r="S17" i="3"/>
  <c r="P17" i="3" s="1"/>
  <c r="P46" i="3" s="1"/>
  <c r="Q41" i="2"/>
  <c r="R43" i="3" l="1"/>
  <c r="S43" i="3"/>
  <c r="P42" i="22"/>
  <c r="P8" i="22"/>
  <c r="AN70" i="25"/>
  <c r="AM71" i="25"/>
  <c r="AK80" i="25"/>
  <c r="AJ81" i="25"/>
  <c r="AK66" i="24"/>
  <c r="AJ67" i="24"/>
  <c r="AJ76" i="24"/>
  <c r="AI78" i="24"/>
  <c r="P8" i="23" s="1"/>
  <c r="F7" i="21"/>
  <c r="AD95" i="15"/>
  <c r="AC96" i="15"/>
  <c r="I5" i="21" s="1"/>
  <c r="AB95" i="8"/>
  <c r="H4" i="21" s="1"/>
  <c r="AC94" i="8"/>
  <c r="AB82" i="14"/>
  <c r="AA83" i="14"/>
  <c r="Z81" i="6"/>
  <c r="AA80" i="6"/>
  <c r="AA76" i="4"/>
  <c r="Z78" i="4"/>
  <c r="G6" i="21" s="1"/>
  <c r="U30" i="3"/>
  <c r="V30" i="3"/>
  <c r="W30" i="3"/>
  <c r="X30" i="3"/>
  <c r="Y30" i="3"/>
  <c r="Z30" i="3"/>
  <c r="AA30" i="3"/>
  <c r="AB30" i="3"/>
  <c r="AC30" i="3"/>
  <c r="AD30" i="3"/>
  <c r="AE30" i="3"/>
  <c r="AF30" i="3"/>
  <c r="AG30" i="3"/>
  <c r="AH30" i="3"/>
  <c r="AI30" i="3"/>
  <c r="AJ30" i="3"/>
  <c r="AK30" i="3"/>
  <c r="AL30" i="3"/>
  <c r="AM30" i="3"/>
  <c r="AN30" i="3"/>
  <c r="AO30" i="3"/>
  <c r="AP30" i="3"/>
  <c r="AQ30" i="3"/>
  <c r="AR30" i="3"/>
  <c r="AS30" i="3"/>
  <c r="U16" i="3"/>
  <c r="V16" i="3"/>
  <c r="W16" i="3"/>
  <c r="X16" i="3"/>
  <c r="Y16" i="3"/>
  <c r="Z16" i="3"/>
  <c r="AA16" i="3"/>
  <c r="AB16" i="3"/>
  <c r="AC16" i="3"/>
  <c r="AD16" i="3"/>
  <c r="AE16" i="3"/>
  <c r="AF16" i="3"/>
  <c r="AG16" i="3"/>
  <c r="AH16" i="3"/>
  <c r="AI16" i="3"/>
  <c r="AJ16" i="3"/>
  <c r="AK16" i="3"/>
  <c r="AL16" i="3"/>
  <c r="AM16" i="3"/>
  <c r="AN16" i="3"/>
  <c r="AO16" i="3"/>
  <c r="AP16" i="3"/>
  <c r="AQ16" i="3"/>
  <c r="AR16" i="3"/>
  <c r="AS16" i="3"/>
  <c r="AR43" i="2"/>
  <c r="R41" i="2"/>
  <c r="AQ43" i="2"/>
  <c r="AP43" i="2"/>
  <c r="AO43" i="2"/>
  <c r="AN43" i="2"/>
  <c r="AM43" i="2"/>
  <c r="AL43" i="2"/>
  <c r="AK43" i="2"/>
  <c r="AJ43" i="2"/>
  <c r="AI43" i="2"/>
  <c r="AH43" i="2"/>
  <c r="AG43" i="2"/>
  <c r="AF43" i="2"/>
  <c r="AE43" i="2"/>
  <c r="AD43" i="2"/>
  <c r="AC43" i="2"/>
  <c r="AB43" i="2"/>
  <c r="AA43" i="2"/>
  <c r="Z43" i="2"/>
  <c r="Y43" i="2"/>
  <c r="X43" i="2"/>
  <c r="W43" i="2"/>
  <c r="V43" i="2"/>
  <c r="U43" i="2"/>
  <c r="Q29" i="2"/>
  <c r="R29" i="2"/>
  <c r="O29" i="2" s="1"/>
  <c r="O43" i="2" s="1"/>
  <c r="Q16" i="2"/>
  <c r="R16" i="2"/>
  <c r="O46" i="3" l="1"/>
  <c r="M24" i="17"/>
  <c r="M34" i="17"/>
  <c r="Q34" i="17"/>
  <c r="Q24" i="17"/>
  <c r="U24" i="17"/>
  <c r="U34" i="17"/>
  <c r="Y34" i="17"/>
  <c r="Y24" i="17"/>
  <c r="AC24" i="17"/>
  <c r="AC34" i="17"/>
  <c r="AG34" i="17"/>
  <c r="AG24" i="17"/>
  <c r="AJ34" i="17"/>
  <c r="AK34" i="17" s="1"/>
  <c r="AJ24" i="17"/>
  <c r="AK24" i="17"/>
  <c r="N24" i="17"/>
  <c r="N34" i="17"/>
  <c r="R24" i="17"/>
  <c r="R34" i="17"/>
  <c r="V24" i="17"/>
  <c r="V34" i="17"/>
  <c r="Z24" i="17"/>
  <c r="Z34" i="17"/>
  <c r="AD24" i="17"/>
  <c r="AD34" i="17"/>
  <c r="AH24" i="17"/>
  <c r="AH34" i="17"/>
  <c r="O34" i="17"/>
  <c r="O24" i="17"/>
  <c r="S34" i="17"/>
  <c r="S24" i="17"/>
  <c r="W34" i="17"/>
  <c r="W24" i="17"/>
  <c r="AA34" i="17"/>
  <c r="AA24" i="17"/>
  <c r="AE34" i="17"/>
  <c r="AE24" i="17"/>
  <c r="AI34" i="17"/>
  <c r="AI24" i="17"/>
  <c r="P34" i="17"/>
  <c r="P24" i="17"/>
  <c r="T34" i="17"/>
  <c r="T24" i="17"/>
  <c r="X34" i="17"/>
  <c r="X24" i="17"/>
  <c r="AB34" i="17"/>
  <c r="AB24" i="17"/>
  <c r="AF34" i="17"/>
  <c r="AF24" i="17"/>
  <c r="Q42" i="22"/>
  <c r="Q8" i="22"/>
  <c r="AK81" i="25"/>
  <c r="AL80" i="25"/>
  <c r="AO70" i="25"/>
  <c r="AN71" i="25"/>
  <c r="AJ78" i="24"/>
  <c r="Q8" i="23" s="1"/>
  <c r="AK76" i="24"/>
  <c r="AL66" i="24"/>
  <c r="AK67" i="24"/>
  <c r="G7" i="21"/>
  <c r="AD96" i="15"/>
  <c r="J5" i="21" s="1"/>
  <c r="AE95" i="15"/>
  <c r="AC95" i="8"/>
  <c r="I4" i="21" s="1"/>
  <c r="AD94" i="8"/>
  <c r="AB83" i="14"/>
  <c r="AC82" i="14"/>
  <c r="AA81" i="6"/>
  <c r="AB80" i="6"/>
  <c r="AA78" i="4"/>
  <c r="H6" i="21" s="1"/>
  <c r="AB76" i="4"/>
  <c r="R16" i="3"/>
  <c r="R30" i="3"/>
  <c r="S30" i="3"/>
  <c r="S16" i="3"/>
  <c r="AL24" i="17" l="1"/>
  <c r="AM24" i="17"/>
  <c r="AL34" i="17"/>
  <c r="AM34" i="17"/>
  <c r="R42" i="22"/>
  <c r="R8" i="22"/>
  <c r="AM80" i="25"/>
  <c r="AL81" i="25"/>
  <c r="AP70" i="25"/>
  <c r="AO71" i="25"/>
  <c r="AK78" i="24"/>
  <c r="R8" i="23" s="1"/>
  <c r="AL76" i="24"/>
  <c r="AL67" i="24"/>
  <c r="AM66" i="24"/>
  <c r="H7" i="21"/>
  <c r="AF95" i="15"/>
  <c r="AE96" i="15"/>
  <c r="K5" i="21" s="1"/>
  <c r="AD95" i="8"/>
  <c r="J4" i="21" s="1"/>
  <c r="AE94" i="8"/>
  <c r="AD82" i="14"/>
  <c r="AC83" i="14"/>
  <c r="AB81" i="6"/>
  <c r="AC80" i="6"/>
  <c r="AC76" i="4"/>
  <c r="AB78" i="4"/>
  <c r="I6" i="21" s="1"/>
  <c r="U37" i="24" l="1"/>
  <c r="T43" i="2"/>
  <c r="S42" i="22"/>
  <c r="S8" i="22"/>
  <c r="AQ70" i="25"/>
  <c r="AP71" i="25"/>
  <c r="AM81" i="25"/>
  <c r="AN80" i="25"/>
  <c r="AM67" i="24"/>
  <c r="AN66" i="24"/>
  <c r="AM76" i="24"/>
  <c r="AL78" i="24"/>
  <c r="S8" i="23" s="1"/>
  <c r="I7" i="21"/>
  <c r="AF96" i="15"/>
  <c r="L5" i="21" s="1"/>
  <c r="AG95" i="15"/>
  <c r="AE95" i="8"/>
  <c r="K4" i="21" s="1"/>
  <c r="AF94" i="8"/>
  <c r="AD83" i="14"/>
  <c r="AE82" i="14"/>
  <c r="AC81" i="6"/>
  <c r="AD80" i="6"/>
  <c r="AC78" i="4"/>
  <c r="J6" i="21" s="1"/>
  <c r="AD76" i="4"/>
  <c r="T51" i="14"/>
  <c r="T43" i="14"/>
  <c r="R60" i="6"/>
  <c r="S60" i="6"/>
  <c r="T51" i="12"/>
  <c r="K51" i="12" s="1"/>
  <c r="T34" i="12"/>
  <c r="E34" i="12" s="1"/>
  <c r="T35" i="12"/>
  <c r="F35" i="12" s="1"/>
  <c r="T36" i="12"/>
  <c r="T37" i="12"/>
  <c r="H37" i="12" s="1"/>
  <c r="T38" i="12"/>
  <c r="I38" i="12" s="1"/>
  <c r="T39" i="12"/>
  <c r="J39" i="12" s="1"/>
  <c r="T40" i="12"/>
  <c r="K40" i="12" s="1"/>
  <c r="T42" i="12"/>
  <c r="N42" i="12" s="1"/>
  <c r="T43" i="12"/>
  <c r="O43" i="12" s="1"/>
  <c r="S45" i="4"/>
  <c r="S46" i="4"/>
  <c r="S47" i="4"/>
  <c r="S48" i="4"/>
  <c r="S49" i="4"/>
  <c r="S50" i="4"/>
  <c r="S26" i="4"/>
  <c r="S12" i="4"/>
  <c r="S40" i="3"/>
  <c r="S26" i="3"/>
  <c r="S12" i="3"/>
  <c r="K12" i="3" s="1"/>
  <c r="K46" i="3" s="1"/>
  <c r="R32" i="2"/>
  <c r="E32" i="2" s="1"/>
  <c r="R33" i="2"/>
  <c r="F33" i="2" s="1"/>
  <c r="R34" i="2"/>
  <c r="G34" i="2" s="1"/>
  <c r="R35" i="2"/>
  <c r="H35" i="2" s="1"/>
  <c r="R36" i="2"/>
  <c r="I36" i="2" s="1"/>
  <c r="R37" i="2"/>
  <c r="J37" i="2" s="1"/>
  <c r="R38" i="2"/>
  <c r="K38" i="2" s="1"/>
  <c r="R39" i="2"/>
  <c r="L39" i="2" s="1"/>
  <c r="R40" i="2"/>
  <c r="N40" i="2" s="1"/>
  <c r="R19" i="2"/>
  <c r="E19" i="2" s="1"/>
  <c r="R20" i="2"/>
  <c r="F20" i="2" s="1"/>
  <c r="R21" i="2"/>
  <c r="G21" i="2" s="1"/>
  <c r="G43" i="2" s="1"/>
  <c r="R22" i="2"/>
  <c r="H22" i="2" s="1"/>
  <c r="H43" i="2" s="1"/>
  <c r="R23" i="2"/>
  <c r="I23" i="2" s="1"/>
  <c r="R24" i="2"/>
  <c r="J24" i="2" s="1"/>
  <c r="J43" i="2" s="1"/>
  <c r="R25" i="2"/>
  <c r="K25" i="2" s="1"/>
  <c r="R26" i="2"/>
  <c r="L26" i="2" s="1"/>
  <c r="L43" i="2" s="1"/>
  <c r="R27" i="2"/>
  <c r="M27" i="2" s="1"/>
  <c r="M43" i="2" s="1"/>
  <c r="R28" i="2"/>
  <c r="N28" i="2" s="1"/>
  <c r="R7" i="2"/>
  <c r="R8" i="2"/>
  <c r="R9" i="2"/>
  <c r="R10" i="2"/>
  <c r="R11" i="2"/>
  <c r="R12" i="2"/>
  <c r="R13" i="2"/>
  <c r="R14" i="2"/>
  <c r="R15" i="2"/>
  <c r="N43" i="2" l="1"/>
  <c r="F43" i="2"/>
  <c r="I43" i="2"/>
  <c r="E43" i="2"/>
  <c r="L24" i="17"/>
  <c r="L34" i="17"/>
  <c r="S37" i="24"/>
  <c r="R37" i="24"/>
  <c r="T42" i="22"/>
  <c r="T8" i="22"/>
  <c r="AO80" i="25"/>
  <c r="AN81" i="25"/>
  <c r="AR70" i="25"/>
  <c r="AQ71" i="25"/>
  <c r="AN76" i="24"/>
  <c r="AM78" i="24"/>
  <c r="T8" i="23" s="1"/>
  <c r="AO66" i="24"/>
  <c r="AN67" i="24"/>
  <c r="J7" i="21"/>
  <c r="AH95" i="15"/>
  <c r="AG96" i="15"/>
  <c r="M5" i="21" s="1"/>
  <c r="AF95" i="8"/>
  <c r="L4" i="21" s="1"/>
  <c r="AG94" i="8"/>
  <c r="AF82" i="14"/>
  <c r="AE83" i="14"/>
  <c r="AD81" i="6"/>
  <c r="AE80" i="6"/>
  <c r="AE76" i="4"/>
  <c r="AD78" i="4"/>
  <c r="K6" i="21" s="1"/>
  <c r="AV67" i="15"/>
  <c r="AV64" i="15"/>
  <c r="AV57" i="15"/>
  <c r="AV58" i="8"/>
  <c r="AV59" i="8"/>
  <c r="AV60" i="8"/>
  <c r="AV61" i="8"/>
  <c r="AV62" i="8"/>
  <c r="AV63" i="8"/>
  <c r="AV64" i="8"/>
  <c r="AV65" i="8"/>
  <c r="AV57" i="8"/>
  <c r="AV20" i="8"/>
  <c r="AV21" i="8"/>
  <c r="AV22" i="8"/>
  <c r="AV23" i="8"/>
  <c r="AV24" i="8"/>
  <c r="AV25" i="8"/>
  <c r="AV26" i="8"/>
  <c r="AV29" i="8"/>
  <c r="AV19" i="8"/>
  <c r="AV51" i="14"/>
  <c r="AU45" i="6"/>
  <c r="AU46" i="6"/>
  <c r="AU47" i="6"/>
  <c r="AU48" i="6"/>
  <c r="AU49" i="6"/>
  <c r="AU50" i="6"/>
  <c r="AU44" i="6"/>
  <c r="BA51" i="12"/>
  <c r="AU45" i="4"/>
  <c r="AU46" i="4"/>
  <c r="AU47" i="4"/>
  <c r="AU48" i="4"/>
  <c r="AU49" i="4"/>
  <c r="AU44" i="4"/>
  <c r="AY43" i="2"/>
  <c r="AS83" i="15"/>
  <c r="AI8" i="17" s="1"/>
  <c r="I83" i="15"/>
  <c r="U42" i="22" l="1"/>
  <c r="U8" i="22"/>
  <c r="AS70" i="25"/>
  <c r="AS71" i="25" s="1"/>
  <c r="AR71" i="25"/>
  <c r="AO81" i="25"/>
  <c r="AP80" i="25"/>
  <c r="AP66" i="24"/>
  <c r="AO67" i="24"/>
  <c r="AN78" i="24"/>
  <c r="U8" i="23" s="1"/>
  <c r="AO76" i="24"/>
  <c r="K7" i="21"/>
  <c r="AH96" i="15"/>
  <c r="N5" i="21" s="1"/>
  <c r="AI95" i="15"/>
  <c r="AG95" i="8"/>
  <c r="M4" i="21" s="1"/>
  <c r="AH94" i="8"/>
  <c r="AF83" i="14"/>
  <c r="AG82" i="14"/>
  <c r="AE81" i="6"/>
  <c r="AF80" i="6"/>
  <c r="AE78" i="4"/>
  <c r="L6" i="21" s="1"/>
  <c r="AF76" i="4"/>
  <c r="AV67" i="8"/>
  <c r="V42" i="22" l="1"/>
  <c r="V8" i="22"/>
  <c r="R71" i="25"/>
  <c r="Z11" i="22"/>
  <c r="AQ80" i="25"/>
  <c r="AP81" i="25"/>
  <c r="AO78" i="24"/>
  <c r="V8" i="23" s="1"/>
  <c r="AP76" i="24"/>
  <c r="AP67" i="24"/>
  <c r="AQ66" i="24"/>
  <c r="L7" i="21"/>
  <c r="AJ95" i="15"/>
  <c r="AI96" i="15"/>
  <c r="O5" i="21" s="1"/>
  <c r="AH95" i="8"/>
  <c r="N4" i="21" s="1"/>
  <c r="AI94" i="8"/>
  <c r="AH82" i="14"/>
  <c r="AG83" i="14"/>
  <c r="AF81" i="6"/>
  <c r="AG80" i="6"/>
  <c r="AG76" i="4"/>
  <c r="AF78" i="4"/>
  <c r="M6" i="21" s="1"/>
  <c r="V50" i="8"/>
  <c r="V51" i="8"/>
  <c r="V52" i="8"/>
  <c r="V53" i="8"/>
  <c r="V53" i="15" s="1"/>
  <c r="W42" i="22" l="1"/>
  <c r="W8" i="22"/>
  <c r="AQ81" i="25"/>
  <c r="AR80" i="25"/>
  <c r="AQ67" i="24"/>
  <c r="AR66" i="24"/>
  <c r="AQ76" i="24"/>
  <c r="AP78" i="24"/>
  <c r="W8" i="23" s="1"/>
  <c r="M7" i="21"/>
  <c r="AJ96" i="15"/>
  <c r="P5" i="21" s="1"/>
  <c r="AK95" i="15"/>
  <c r="AI95" i="8"/>
  <c r="O4" i="21" s="1"/>
  <c r="AJ94" i="8"/>
  <c r="AH83" i="14"/>
  <c r="AI82" i="14"/>
  <c r="AG81" i="6"/>
  <c r="AH80" i="6"/>
  <c r="AG78" i="4"/>
  <c r="N6" i="21" s="1"/>
  <c r="AH76" i="4"/>
  <c r="N42" i="4"/>
  <c r="X42" i="22" l="1"/>
  <c r="X8" i="22"/>
  <c r="AS80" i="25"/>
  <c r="AS81" i="25" s="1"/>
  <c r="Z11" i="23" s="1"/>
  <c r="AR81" i="25"/>
  <c r="AR76" i="24"/>
  <c r="AQ78" i="24"/>
  <c r="X8" i="23" s="1"/>
  <c r="AS66" i="24"/>
  <c r="AS67" i="24" s="1"/>
  <c r="AR67" i="24"/>
  <c r="N7" i="21"/>
  <c r="AL95" i="15"/>
  <c r="AK96" i="15"/>
  <c r="Q5" i="21" s="1"/>
  <c r="AJ95" i="8"/>
  <c r="P4" i="21" s="1"/>
  <c r="AK94" i="8"/>
  <c r="AJ82" i="14"/>
  <c r="AI83" i="14"/>
  <c r="AH81" i="6"/>
  <c r="AI80" i="6"/>
  <c r="AI76" i="4"/>
  <c r="AH78" i="4"/>
  <c r="O6" i="21" s="1"/>
  <c r="S43" i="12"/>
  <c r="O53" i="14"/>
  <c r="O53" i="12"/>
  <c r="S43" i="14"/>
  <c r="V55" i="14"/>
  <c r="U54" i="6"/>
  <c r="V69" i="8"/>
  <c r="W69" i="8" s="1"/>
  <c r="X69" i="8" s="1"/>
  <c r="Y69" i="8" s="1"/>
  <c r="Z69" i="8" s="1"/>
  <c r="AA69" i="8" s="1"/>
  <c r="AB69" i="8" s="1"/>
  <c r="AC69" i="8" s="1"/>
  <c r="AD69" i="8" s="1"/>
  <c r="AE69" i="8" s="1"/>
  <c r="AF69" i="8" s="1"/>
  <c r="AG69" i="8" s="1"/>
  <c r="AH69" i="8" s="1"/>
  <c r="AI69" i="8" s="1"/>
  <c r="AJ69" i="8" s="1"/>
  <c r="AK69" i="8" s="1"/>
  <c r="AL69" i="8" s="1"/>
  <c r="AM69" i="8" s="1"/>
  <c r="AN69" i="8" s="1"/>
  <c r="AO69" i="8" s="1"/>
  <c r="AP69" i="8" s="1"/>
  <c r="AQ69" i="8" s="1"/>
  <c r="AR69" i="8" s="1"/>
  <c r="AS69" i="8" s="1"/>
  <c r="AT69" i="8" s="1"/>
  <c r="D64" i="4"/>
  <c r="E64" i="4"/>
  <c r="F64" i="4"/>
  <c r="Y42" i="22" l="1"/>
  <c r="Y8" i="22"/>
  <c r="Z42" i="22"/>
  <c r="Z8" i="22"/>
  <c r="R81" i="25"/>
  <c r="AR78" i="24"/>
  <c r="Y8" i="23" s="1"/>
  <c r="AS76" i="24"/>
  <c r="AS78" i="24" s="1"/>
  <c r="R67" i="24"/>
  <c r="O7" i="21"/>
  <c r="AL96" i="15"/>
  <c r="R5" i="21" s="1"/>
  <c r="AM95" i="15"/>
  <c r="AK95" i="8"/>
  <c r="Q4" i="21" s="1"/>
  <c r="AL94" i="8"/>
  <c r="AJ83" i="14"/>
  <c r="AK82" i="14"/>
  <c r="AI81" i="6"/>
  <c r="AJ80" i="6"/>
  <c r="AI78" i="4"/>
  <c r="P6" i="21" s="1"/>
  <c r="AJ76" i="4"/>
  <c r="W55" i="14"/>
  <c r="V54" i="6"/>
  <c r="W54" i="6" s="1"/>
  <c r="X54" i="6" s="1"/>
  <c r="R78" i="24" l="1"/>
  <c r="Z8" i="23"/>
  <c r="P7" i="21"/>
  <c r="AN95" i="15"/>
  <c r="AM96" i="15"/>
  <c r="S5" i="21" s="1"/>
  <c r="AL95" i="8"/>
  <c r="R4" i="21" s="1"/>
  <c r="AM94" i="8"/>
  <c r="AL82" i="14"/>
  <c r="AK83" i="14"/>
  <c r="AJ81" i="6"/>
  <c r="AK80" i="6"/>
  <c r="AK76" i="4"/>
  <c r="AJ78" i="4"/>
  <c r="Q6" i="21" s="1"/>
  <c r="X55" i="14"/>
  <c r="Y54" i="6"/>
  <c r="S53" i="8"/>
  <c r="T53" i="8"/>
  <c r="Q7" i="21" l="1"/>
  <c r="AN96" i="15"/>
  <c r="T5" i="21" s="1"/>
  <c r="AO95" i="15"/>
  <c r="AM95" i="8"/>
  <c r="S4" i="21" s="1"/>
  <c r="AN94" i="8"/>
  <c r="AL83" i="14"/>
  <c r="AM82" i="14"/>
  <c r="AK81" i="6"/>
  <c r="AL80" i="6"/>
  <c r="AK78" i="4"/>
  <c r="R6" i="21" s="1"/>
  <c r="AL76" i="4"/>
  <c r="Y55" i="14"/>
  <c r="Z54" i="6"/>
  <c r="X33" i="4"/>
  <c r="Y33" i="4"/>
  <c r="Z33" i="4"/>
  <c r="AA33" i="4"/>
  <c r="AB33" i="4"/>
  <c r="AC33" i="4"/>
  <c r="AD33" i="4"/>
  <c r="AE33" i="4"/>
  <c r="AF33" i="4"/>
  <c r="AG33" i="4"/>
  <c r="AH33" i="4"/>
  <c r="AI33" i="4"/>
  <c r="AJ33" i="4"/>
  <c r="AK33" i="4"/>
  <c r="AL33" i="4"/>
  <c r="AM33" i="4"/>
  <c r="AN33" i="4"/>
  <c r="AO33" i="4"/>
  <c r="AP33" i="4"/>
  <c r="AQ33" i="4"/>
  <c r="AR33" i="4"/>
  <c r="AS33" i="4"/>
  <c r="X34" i="4"/>
  <c r="Y34" i="4"/>
  <c r="Z34" i="4"/>
  <c r="AA34" i="4"/>
  <c r="AB34" i="4"/>
  <c r="AC34" i="4"/>
  <c r="AD34" i="4"/>
  <c r="AE34" i="4"/>
  <c r="AF34" i="4"/>
  <c r="AG34" i="4"/>
  <c r="AH34" i="4"/>
  <c r="AI34" i="4"/>
  <c r="AJ34" i="4"/>
  <c r="AK34" i="4"/>
  <c r="AL34" i="4"/>
  <c r="AM34" i="4"/>
  <c r="AN34" i="4"/>
  <c r="AO34" i="4"/>
  <c r="AP34" i="4"/>
  <c r="AQ34" i="4"/>
  <c r="AR34" i="4"/>
  <c r="AS34" i="4"/>
  <c r="X35" i="4"/>
  <c r="Y35" i="4"/>
  <c r="Z35" i="4"/>
  <c r="AA35" i="4"/>
  <c r="AB35" i="4"/>
  <c r="AC35" i="4"/>
  <c r="AD35" i="4"/>
  <c r="AE35" i="4"/>
  <c r="AF35" i="4"/>
  <c r="AG35" i="4"/>
  <c r="AH35" i="4"/>
  <c r="AI35" i="4"/>
  <c r="AJ35" i="4"/>
  <c r="AK35" i="4"/>
  <c r="AL35" i="4"/>
  <c r="AM35" i="4"/>
  <c r="AN35" i="4"/>
  <c r="AO35" i="4"/>
  <c r="AP35" i="4"/>
  <c r="AQ35" i="4"/>
  <c r="AR35" i="4"/>
  <c r="AS35" i="4"/>
  <c r="X36" i="4"/>
  <c r="Y36" i="4"/>
  <c r="Z36" i="4"/>
  <c r="AA36" i="4"/>
  <c r="AB36" i="4"/>
  <c r="AC36" i="4"/>
  <c r="AD36" i="4"/>
  <c r="AE36" i="4"/>
  <c r="AF36" i="4"/>
  <c r="AG36" i="4"/>
  <c r="AH36" i="4"/>
  <c r="AI36" i="4"/>
  <c r="AJ36" i="4"/>
  <c r="AK36" i="4"/>
  <c r="AL36" i="4"/>
  <c r="AM36" i="4"/>
  <c r="AN36" i="4"/>
  <c r="AO36" i="4"/>
  <c r="AP36" i="4"/>
  <c r="AQ36" i="4"/>
  <c r="AR36" i="4"/>
  <c r="AS36" i="4"/>
  <c r="X37" i="4"/>
  <c r="Y37" i="4"/>
  <c r="Z37" i="4"/>
  <c r="AA37" i="4"/>
  <c r="AB37" i="4"/>
  <c r="AC37" i="4"/>
  <c r="AD37" i="4"/>
  <c r="AE37" i="4"/>
  <c r="AF37" i="4"/>
  <c r="AG37" i="4"/>
  <c r="AH37" i="4"/>
  <c r="AI37" i="4"/>
  <c r="AJ37" i="4"/>
  <c r="AK37" i="4"/>
  <c r="AL37" i="4"/>
  <c r="AM37" i="4"/>
  <c r="AN37" i="4"/>
  <c r="AO37" i="4"/>
  <c r="AP37" i="4"/>
  <c r="AQ37" i="4"/>
  <c r="AR37" i="4"/>
  <c r="AS37" i="4"/>
  <c r="X38" i="4"/>
  <c r="Y38" i="4"/>
  <c r="Z38" i="4"/>
  <c r="AA38" i="4"/>
  <c r="AB38" i="4"/>
  <c r="AC38" i="4"/>
  <c r="AD38" i="4"/>
  <c r="AE38" i="4"/>
  <c r="AF38" i="4"/>
  <c r="AG38" i="4"/>
  <c r="AH38" i="4"/>
  <c r="AI38" i="4"/>
  <c r="AJ38" i="4"/>
  <c r="AK38" i="4"/>
  <c r="AL38" i="4"/>
  <c r="AM38" i="4"/>
  <c r="AN38" i="4"/>
  <c r="AO38" i="4"/>
  <c r="AP38" i="4"/>
  <c r="AQ38" i="4"/>
  <c r="AR38" i="4"/>
  <c r="AS38" i="4"/>
  <c r="X39" i="4"/>
  <c r="Y39" i="4"/>
  <c r="Z39" i="4"/>
  <c r="AA39" i="4"/>
  <c r="AB39" i="4"/>
  <c r="AC39" i="4"/>
  <c r="AD39" i="4"/>
  <c r="AE39" i="4"/>
  <c r="AF39" i="4"/>
  <c r="AG39" i="4"/>
  <c r="AH39" i="4"/>
  <c r="AI39" i="4"/>
  <c r="AJ39" i="4"/>
  <c r="AK39" i="4"/>
  <c r="AL39" i="4"/>
  <c r="AM39" i="4"/>
  <c r="AN39" i="4"/>
  <c r="AO39" i="4"/>
  <c r="AP39" i="4"/>
  <c r="AQ39" i="4"/>
  <c r="AR39" i="4"/>
  <c r="AS39" i="4"/>
  <c r="X40" i="4"/>
  <c r="Y40" i="4"/>
  <c r="Z40" i="4"/>
  <c r="AA40" i="4"/>
  <c r="AB40" i="4"/>
  <c r="AC40" i="4"/>
  <c r="AD40" i="4"/>
  <c r="AE40" i="4"/>
  <c r="AF40" i="4"/>
  <c r="AG40" i="4"/>
  <c r="AH40" i="4"/>
  <c r="AI40" i="4"/>
  <c r="AJ40" i="4"/>
  <c r="AK40" i="4"/>
  <c r="AL40" i="4"/>
  <c r="AM40" i="4"/>
  <c r="AN40" i="4"/>
  <c r="AO40" i="4"/>
  <c r="AP40" i="4"/>
  <c r="AQ40" i="4"/>
  <c r="AR40" i="4"/>
  <c r="AS40" i="4"/>
  <c r="X41" i="4"/>
  <c r="Y41" i="4"/>
  <c r="Z41" i="4"/>
  <c r="AA41" i="4"/>
  <c r="AB41" i="4"/>
  <c r="AC41" i="4"/>
  <c r="AD41" i="4"/>
  <c r="AE41" i="4"/>
  <c r="AF41" i="4"/>
  <c r="AG41" i="4"/>
  <c r="AH41" i="4"/>
  <c r="AI41" i="4"/>
  <c r="AJ41" i="4"/>
  <c r="AK41" i="4"/>
  <c r="AL41" i="4"/>
  <c r="AM41" i="4"/>
  <c r="AN41" i="4"/>
  <c r="AO41" i="4"/>
  <c r="AP41" i="4"/>
  <c r="AQ41" i="4"/>
  <c r="AR41" i="4"/>
  <c r="AS41" i="4"/>
  <c r="X42" i="4"/>
  <c r="Y42" i="4"/>
  <c r="Z42" i="4"/>
  <c r="AA42" i="4"/>
  <c r="AB42" i="4"/>
  <c r="AC42" i="4"/>
  <c r="AD42" i="4"/>
  <c r="AE42" i="4"/>
  <c r="AF42" i="4"/>
  <c r="AG42" i="4"/>
  <c r="AH42" i="4"/>
  <c r="AI42" i="4"/>
  <c r="AJ42" i="4"/>
  <c r="AK42" i="4"/>
  <c r="AL42" i="4"/>
  <c r="AM42" i="4"/>
  <c r="AN42" i="4"/>
  <c r="AO42" i="4"/>
  <c r="AP42" i="4"/>
  <c r="AQ42" i="4"/>
  <c r="AR42" i="4"/>
  <c r="AS42" i="4"/>
  <c r="AT67" i="8"/>
  <c r="Y67" i="8"/>
  <c r="Z67" i="8"/>
  <c r="AA67" i="8"/>
  <c r="AB67" i="8"/>
  <c r="AC67" i="8"/>
  <c r="AD67" i="8"/>
  <c r="AE67" i="8"/>
  <c r="AF67" i="8"/>
  <c r="AG67" i="8"/>
  <c r="AH67" i="8"/>
  <c r="AI67" i="8"/>
  <c r="AJ67" i="8"/>
  <c r="AK67" i="8"/>
  <c r="AL67" i="8"/>
  <c r="AM67" i="8"/>
  <c r="AN67" i="8"/>
  <c r="AO67" i="8"/>
  <c r="AP67" i="8"/>
  <c r="AQ67" i="8"/>
  <c r="AR67" i="8"/>
  <c r="AS67" i="8"/>
  <c r="AF36" i="17" l="1"/>
  <c r="AF26" i="17"/>
  <c r="AB36" i="17"/>
  <c r="AB26" i="17"/>
  <c r="X36" i="17"/>
  <c r="X26" i="17"/>
  <c r="T36" i="17"/>
  <c r="T26" i="17"/>
  <c r="P36" i="17"/>
  <c r="P26" i="17"/>
  <c r="AE36" i="17"/>
  <c r="AE26" i="17"/>
  <c r="AA36" i="17"/>
  <c r="AA26" i="17"/>
  <c r="W36" i="17"/>
  <c r="W26" i="17"/>
  <c r="S36" i="17"/>
  <c r="S26" i="17"/>
  <c r="O36" i="17"/>
  <c r="O26" i="17"/>
  <c r="AI36" i="17"/>
  <c r="AI26" i="17"/>
  <c r="AH26" i="17"/>
  <c r="AH36" i="17"/>
  <c r="AD26" i="17"/>
  <c r="AD36" i="17"/>
  <c r="Z26" i="17"/>
  <c r="Z36" i="17"/>
  <c r="V26" i="17"/>
  <c r="V36" i="17"/>
  <c r="R26" i="17"/>
  <c r="R36" i="17"/>
  <c r="AK26" i="17"/>
  <c r="AJ36" i="17"/>
  <c r="AK36" i="17" s="1"/>
  <c r="AJ26" i="17"/>
  <c r="AG36" i="17"/>
  <c r="AG26" i="17"/>
  <c r="AC36" i="17"/>
  <c r="AC26" i="17"/>
  <c r="Y36" i="17"/>
  <c r="Y26" i="17"/>
  <c r="U36" i="17"/>
  <c r="U26" i="17"/>
  <c r="Q36" i="17"/>
  <c r="Q26" i="17"/>
  <c r="R7" i="21"/>
  <c r="AP95" i="15"/>
  <c r="AO96" i="15"/>
  <c r="U5" i="21" s="1"/>
  <c r="AN95" i="8"/>
  <c r="T4" i="21" s="1"/>
  <c r="AO94" i="8"/>
  <c r="AN82" i="14"/>
  <c r="AM83" i="14"/>
  <c r="AL81" i="6"/>
  <c r="AM80" i="6"/>
  <c r="AM76" i="4"/>
  <c r="AL78" i="4"/>
  <c r="S6" i="21" s="1"/>
  <c r="AU42" i="4"/>
  <c r="AU40" i="4"/>
  <c r="AU38" i="4"/>
  <c r="AU36" i="4"/>
  <c r="AU35" i="4"/>
  <c r="AU34" i="4"/>
  <c r="AU33" i="4"/>
  <c r="AU37" i="4"/>
  <c r="AU39" i="4"/>
  <c r="Z55" i="14"/>
  <c r="AA54" i="6"/>
  <c r="S66" i="15"/>
  <c r="T66" i="15"/>
  <c r="S67" i="15"/>
  <c r="T67" i="15"/>
  <c r="W55" i="15"/>
  <c r="X55" i="15"/>
  <c r="Y55" i="15"/>
  <c r="Z55" i="15"/>
  <c r="AA55" i="15"/>
  <c r="AB55" i="15"/>
  <c r="AC55" i="15"/>
  <c r="AD55" i="15"/>
  <c r="AE55" i="15"/>
  <c r="AF55" i="15"/>
  <c r="AG55" i="15"/>
  <c r="AH55" i="15"/>
  <c r="AI55" i="15"/>
  <c r="AJ55" i="15"/>
  <c r="AK55" i="15"/>
  <c r="AL55" i="15"/>
  <c r="AM55" i="15"/>
  <c r="AN55" i="15"/>
  <c r="AO55" i="15"/>
  <c r="AP55" i="15"/>
  <c r="AQ55" i="15"/>
  <c r="AR55" i="15"/>
  <c r="AS55" i="15"/>
  <c r="AT55" i="15"/>
  <c r="N55" i="15"/>
  <c r="X41" i="15"/>
  <c r="Y41" i="15"/>
  <c r="Z41" i="15"/>
  <c r="AA41" i="15"/>
  <c r="AB41" i="15"/>
  <c r="AC41" i="15"/>
  <c r="AD41" i="15"/>
  <c r="AE41" i="15"/>
  <c r="AF41" i="15"/>
  <c r="AG41" i="15"/>
  <c r="AH41" i="15"/>
  <c r="AI41" i="15"/>
  <c r="AJ41" i="15"/>
  <c r="AK41" i="15"/>
  <c r="AL41" i="15"/>
  <c r="AM41" i="15"/>
  <c r="AN41" i="15"/>
  <c r="AO41" i="15"/>
  <c r="AP41" i="15"/>
  <c r="AQ41" i="15"/>
  <c r="AR41" i="15"/>
  <c r="AS41" i="15"/>
  <c r="AT41" i="15"/>
  <c r="V42" i="15"/>
  <c r="W42" i="15"/>
  <c r="X42" i="15"/>
  <c r="Y42" i="15"/>
  <c r="Z42" i="15"/>
  <c r="AA42" i="15"/>
  <c r="AB42" i="15"/>
  <c r="AC42" i="15"/>
  <c r="AD42" i="15"/>
  <c r="AE42" i="15"/>
  <c r="AF42" i="15"/>
  <c r="AG42" i="15"/>
  <c r="AH42" i="15"/>
  <c r="AI42" i="15"/>
  <c r="AJ42" i="15"/>
  <c r="AK42" i="15"/>
  <c r="AL42" i="15"/>
  <c r="AM42" i="15"/>
  <c r="AN42" i="15"/>
  <c r="AO42" i="15"/>
  <c r="AP42" i="15"/>
  <c r="AQ42" i="15"/>
  <c r="AR42" i="15"/>
  <c r="AS42" i="15"/>
  <c r="AT42" i="15"/>
  <c r="M41" i="15"/>
  <c r="N42" i="15"/>
  <c r="M28" i="15"/>
  <c r="N29" i="15"/>
  <c r="V28" i="15"/>
  <c r="W28" i="15"/>
  <c r="X28" i="15"/>
  <c r="Y28" i="15"/>
  <c r="Z28" i="15"/>
  <c r="AA28" i="15"/>
  <c r="AB28" i="15"/>
  <c r="AC28" i="15"/>
  <c r="AD28" i="15"/>
  <c r="AE28" i="15"/>
  <c r="AF28" i="15"/>
  <c r="AG28" i="15"/>
  <c r="AH28" i="15"/>
  <c r="AI28" i="15"/>
  <c r="AJ28" i="15"/>
  <c r="AK28" i="15"/>
  <c r="AL28" i="15"/>
  <c r="AM28" i="15"/>
  <c r="AN28" i="15"/>
  <c r="AO28" i="15"/>
  <c r="AP28" i="15"/>
  <c r="AQ28" i="15"/>
  <c r="AR28" i="15"/>
  <c r="AS28" i="15"/>
  <c r="AT28" i="15"/>
  <c r="V29" i="15"/>
  <c r="W29" i="15"/>
  <c r="X29" i="15"/>
  <c r="Y29" i="15"/>
  <c r="Z29" i="15"/>
  <c r="AA29" i="15"/>
  <c r="AB29" i="15"/>
  <c r="AC29" i="15"/>
  <c r="AD29" i="15"/>
  <c r="AE29" i="15"/>
  <c r="AF29" i="15"/>
  <c r="AG29" i="15"/>
  <c r="AH29" i="15"/>
  <c r="AI29" i="15"/>
  <c r="AJ29" i="15"/>
  <c r="AK29" i="15"/>
  <c r="AL29" i="15"/>
  <c r="AM29" i="15"/>
  <c r="AN29" i="15"/>
  <c r="AO29" i="15"/>
  <c r="AP29" i="15"/>
  <c r="AQ29" i="15"/>
  <c r="AR29" i="15"/>
  <c r="AS29" i="15"/>
  <c r="AT29" i="15"/>
  <c r="N15" i="15"/>
  <c r="M14" i="15"/>
  <c r="Y14" i="15"/>
  <c r="Z14" i="15"/>
  <c r="AA14" i="15"/>
  <c r="AB14" i="15"/>
  <c r="AC14" i="15"/>
  <c r="AD14" i="15"/>
  <c r="AE14" i="15"/>
  <c r="AF14" i="15"/>
  <c r="AG14" i="15"/>
  <c r="AH14" i="15"/>
  <c r="AI14" i="15"/>
  <c r="AJ14" i="15"/>
  <c r="AK14" i="15"/>
  <c r="AL14" i="15"/>
  <c r="AM14" i="15"/>
  <c r="AN14" i="15"/>
  <c r="AO14" i="15"/>
  <c r="AP14" i="15"/>
  <c r="AQ14" i="15"/>
  <c r="AR14" i="15"/>
  <c r="AS14" i="15"/>
  <c r="AT14" i="15"/>
  <c r="Y15" i="15"/>
  <c r="Z15" i="15"/>
  <c r="AA15" i="15"/>
  <c r="AB15" i="15"/>
  <c r="AC15" i="15"/>
  <c r="AD15" i="15"/>
  <c r="AE15" i="15"/>
  <c r="AF15" i="15"/>
  <c r="AG15" i="15"/>
  <c r="AH15" i="15"/>
  <c r="AI15" i="15"/>
  <c r="AJ15" i="15"/>
  <c r="AK15" i="15"/>
  <c r="AL15" i="15"/>
  <c r="AM15" i="15"/>
  <c r="AN15" i="15"/>
  <c r="AO15" i="15"/>
  <c r="AP15" i="15"/>
  <c r="AQ15" i="15"/>
  <c r="AR15" i="15"/>
  <c r="AS15" i="15"/>
  <c r="AT15" i="15"/>
  <c r="X15" i="15"/>
  <c r="S65" i="8"/>
  <c r="T65" i="8"/>
  <c r="M67" i="8"/>
  <c r="N67" i="8"/>
  <c r="W41" i="8"/>
  <c r="W41" i="15" s="1"/>
  <c r="S42" i="8"/>
  <c r="T42" i="8"/>
  <c r="S28" i="8"/>
  <c r="T28" i="8"/>
  <c r="S29" i="8"/>
  <c r="T29" i="8"/>
  <c r="W14" i="15"/>
  <c r="X14" i="15"/>
  <c r="AM26" i="17" l="1"/>
  <c r="AL26" i="17"/>
  <c r="AM36" i="17"/>
  <c r="AL36" i="17"/>
  <c r="N70" i="15"/>
  <c r="S7" i="21"/>
  <c r="M70" i="15"/>
  <c r="AP96" i="15"/>
  <c r="V5" i="21" s="1"/>
  <c r="AQ95" i="15"/>
  <c r="AO95" i="8"/>
  <c r="U4" i="21" s="1"/>
  <c r="AP94" i="8"/>
  <c r="AN83" i="14"/>
  <c r="AO82" i="14"/>
  <c r="AM81" i="6"/>
  <c r="AN80" i="6"/>
  <c r="AM78" i="4"/>
  <c r="T6" i="21" s="1"/>
  <c r="AN76" i="4"/>
  <c r="T42" i="15"/>
  <c r="AV29" i="15"/>
  <c r="S28" i="15"/>
  <c r="AU52" i="4"/>
  <c r="T28" i="15"/>
  <c r="S42" i="15"/>
  <c r="T29" i="15"/>
  <c r="S29" i="15"/>
  <c r="AA55" i="14"/>
  <c r="AB54" i="6"/>
  <c r="E61" i="14"/>
  <c r="E70" i="14" s="1"/>
  <c r="T7" i="21" l="1"/>
  <c r="AR95" i="15"/>
  <c r="AQ96" i="15"/>
  <c r="W5" i="21" s="1"/>
  <c r="AP95" i="8"/>
  <c r="V4" i="21" s="1"/>
  <c r="AQ94" i="8"/>
  <c r="AP82" i="14"/>
  <c r="AO83" i="14"/>
  <c r="AN81" i="6"/>
  <c r="AO80" i="6"/>
  <c r="AO76" i="4"/>
  <c r="AN78" i="4"/>
  <c r="U6" i="21" s="1"/>
  <c r="AB55" i="14"/>
  <c r="AC54" i="6"/>
  <c r="W40" i="4"/>
  <c r="W40" i="25" s="1"/>
  <c r="V40" i="4"/>
  <c r="V40" i="25" s="1"/>
  <c r="U40" i="4"/>
  <c r="U40" i="25" s="1"/>
  <c r="U28" i="4"/>
  <c r="S40" i="25" l="1"/>
  <c r="R40" i="25"/>
  <c r="U28" i="24"/>
  <c r="U28" i="25"/>
  <c r="U7" i="21"/>
  <c r="AR96" i="15"/>
  <c r="X5" i="21" s="1"/>
  <c r="AS95" i="15"/>
  <c r="AQ95" i="8"/>
  <c r="W4" i="21" s="1"/>
  <c r="AR94" i="8"/>
  <c r="AP83" i="14"/>
  <c r="AQ82" i="14"/>
  <c r="AO81" i="6"/>
  <c r="AP80" i="6"/>
  <c r="AO78" i="4"/>
  <c r="V6" i="21" s="1"/>
  <c r="AP76" i="4"/>
  <c r="V41" i="8"/>
  <c r="V41" i="15" s="1"/>
  <c r="S28" i="4"/>
  <c r="V14" i="15"/>
  <c r="S14" i="4"/>
  <c r="S40" i="4"/>
  <c r="AC55" i="14"/>
  <c r="AD54" i="6"/>
  <c r="V42" i="14"/>
  <c r="W42" i="14"/>
  <c r="X42" i="14"/>
  <c r="Y42" i="14"/>
  <c r="Z42" i="14"/>
  <c r="AA42" i="14"/>
  <c r="AB42" i="14"/>
  <c r="AC42" i="14"/>
  <c r="AD42" i="14"/>
  <c r="AE42" i="14"/>
  <c r="AF42" i="14"/>
  <c r="AG42" i="14"/>
  <c r="AH42" i="14"/>
  <c r="AI42" i="14"/>
  <c r="AJ42" i="14"/>
  <c r="AK42" i="14"/>
  <c r="AL42" i="14"/>
  <c r="AM42" i="14"/>
  <c r="AN42" i="14"/>
  <c r="AO42" i="14"/>
  <c r="AP42" i="14"/>
  <c r="AQ42" i="14"/>
  <c r="AR42" i="14"/>
  <c r="AS42" i="14"/>
  <c r="AT42" i="14"/>
  <c r="N42" i="14"/>
  <c r="Y28" i="14"/>
  <c r="Z28" i="14"/>
  <c r="AA28" i="14"/>
  <c r="AB28" i="14"/>
  <c r="AC28" i="14"/>
  <c r="AD28" i="14"/>
  <c r="AE28" i="14"/>
  <c r="AF28" i="14"/>
  <c r="AG28" i="14"/>
  <c r="AH28" i="14"/>
  <c r="AI28" i="14"/>
  <c r="AJ28" i="14"/>
  <c r="AK28" i="14"/>
  <c r="AL28" i="14"/>
  <c r="AM28" i="14"/>
  <c r="AN28" i="14"/>
  <c r="AO28" i="14"/>
  <c r="AP28" i="14"/>
  <c r="AQ28" i="14"/>
  <c r="AR28" i="14"/>
  <c r="AS28" i="14"/>
  <c r="AT28" i="14"/>
  <c r="Y29" i="14"/>
  <c r="Z29" i="14"/>
  <c r="AA29" i="14"/>
  <c r="AB29" i="14"/>
  <c r="AC29" i="14"/>
  <c r="AD29" i="14"/>
  <c r="AE29" i="14"/>
  <c r="AF29" i="14"/>
  <c r="AG29" i="14"/>
  <c r="AH29" i="14"/>
  <c r="AI29" i="14"/>
  <c r="AJ29" i="14"/>
  <c r="AK29" i="14"/>
  <c r="AL29" i="14"/>
  <c r="AM29" i="14"/>
  <c r="AN29" i="14"/>
  <c r="AO29" i="14"/>
  <c r="AP29" i="14"/>
  <c r="AQ29" i="14"/>
  <c r="AR29" i="14"/>
  <c r="AS29" i="14"/>
  <c r="AT29" i="14"/>
  <c r="X42" i="6"/>
  <c r="Y42" i="6"/>
  <c r="Z42" i="6"/>
  <c r="AA42" i="6"/>
  <c r="AB42" i="6"/>
  <c r="AC42" i="6"/>
  <c r="AD42" i="6"/>
  <c r="AE42" i="6"/>
  <c r="AF42" i="6"/>
  <c r="AG42" i="6"/>
  <c r="AH42" i="6"/>
  <c r="AI42" i="6"/>
  <c r="AJ42" i="6"/>
  <c r="AK42" i="6"/>
  <c r="AL42" i="6"/>
  <c r="AM42" i="6"/>
  <c r="AN42" i="6"/>
  <c r="AO42" i="6"/>
  <c r="AP42" i="6"/>
  <c r="AQ42" i="6"/>
  <c r="AR42" i="6"/>
  <c r="AS42" i="6"/>
  <c r="N42" i="6"/>
  <c r="U28" i="6"/>
  <c r="V28" i="6"/>
  <c r="W28" i="6"/>
  <c r="X28" i="6"/>
  <c r="Y28" i="6"/>
  <c r="Z28" i="6"/>
  <c r="AA28" i="6"/>
  <c r="AB28" i="6"/>
  <c r="AC28" i="6"/>
  <c r="AD28" i="6"/>
  <c r="AE28" i="6"/>
  <c r="AF28" i="6"/>
  <c r="AG28" i="6"/>
  <c r="AH28" i="6"/>
  <c r="AI28" i="6"/>
  <c r="AJ28" i="6"/>
  <c r="AK28" i="6"/>
  <c r="AL28" i="6"/>
  <c r="AM28" i="6"/>
  <c r="AN28" i="6"/>
  <c r="AO28" i="6"/>
  <c r="AP28" i="6"/>
  <c r="AQ28" i="6"/>
  <c r="AR28" i="6"/>
  <c r="AS28" i="6"/>
  <c r="X29" i="6"/>
  <c r="Y29" i="6"/>
  <c r="Z29" i="6"/>
  <c r="AA29" i="6"/>
  <c r="AB29" i="6"/>
  <c r="AC29" i="6"/>
  <c r="AD29" i="6"/>
  <c r="AE29" i="6"/>
  <c r="AF29" i="6"/>
  <c r="AG29" i="6"/>
  <c r="AH29" i="6"/>
  <c r="AI29" i="6"/>
  <c r="AJ29" i="6"/>
  <c r="AK29" i="6"/>
  <c r="AL29" i="6"/>
  <c r="AM29" i="6"/>
  <c r="AN29" i="6"/>
  <c r="AO29" i="6"/>
  <c r="AP29" i="6"/>
  <c r="AQ29" i="6"/>
  <c r="AR29" i="6"/>
  <c r="AS29" i="6"/>
  <c r="M28" i="6"/>
  <c r="N29" i="6"/>
  <c r="U14" i="6"/>
  <c r="V14" i="6"/>
  <c r="W14" i="6"/>
  <c r="X14" i="6"/>
  <c r="Y14" i="6"/>
  <c r="Z14" i="6"/>
  <c r="AA14" i="6"/>
  <c r="AB14" i="6"/>
  <c r="AC14" i="6"/>
  <c r="AD14" i="6"/>
  <c r="AE14" i="6"/>
  <c r="AF14" i="6"/>
  <c r="AG14" i="6"/>
  <c r="AH14" i="6"/>
  <c r="AI14" i="6"/>
  <c r="AJ14" i="6"/>
  <c r="AK14" i="6"/>
  <c r="AL14" i="6"/>
  <c r="AM14" i="6"/>
  <c r="AN14" i="6"/>
  <c r="AO14" i="6"/>
  <c r="AP14" i="6"/>
  <c r="AQ14" i="6"/>
  <c r="AR14" i="6"/>
  <c r="AS14" i="6"/>
  <c r="X15" i="6"/>
  <c r="Y15" i="6"/>
  <c r="Z15" i="6"/>
  <c r="AA15" i="6"/>
  <c r="AB15" i="6"/>
  <c r="AC15" i="6"/>
  <c r="AD15" i="6"/>
  <c r="AE15" i="6"/>
  <c r="AF15" i="6"/>
  <c r="AG15" i="6"/>
  <c r="AH15" i="6"/>
  <c r="AI15" i="6"/>
  <c r="AJ15" i="6"/>
  <c r="AK15" i="6"/>
  <c r="AL15" i="6"/>
  <c r="AM15" i="6"/>
  <c r="AN15" i="6"/>
  <c r="AO15" i="6"/>
  <c r="AP15" i="6"/>
  <c r="AQ15" i="6"/>
  <c r="AR15" i="6"/>
  <c r="AS15" i="6"/>
  <c r="N15" i="6"/>
  <c r="M14" i="6"/>
  <c r="S42" i="12"/>
  <c r="V28" i="12"/>
  <c r="W28" i="12"/>
  <c r="W28" i="14" s="1"/>
  <c r="X28" i="12"/>
  <c r="X28" i="14" s="1"/>
  <c r="R28" i="4"/>
  <c r="N29" i="14"/>
  <c r="V14" i="12"/>
  <c r="W14" i="12"/>
  <c r="W14" i="14" s="1"/>
  <c r="X14" i="14"/>
  <c r="Y14" i="12"/>
  <c r="Y14" i="14" s="1"/>
  <c r="Z14" i="12"/>
  <c r="Z14" i="14" s="1"/>
  <c r="AA14" i="12"/>
  <c r="AA14" i="14" s="1"/>
  <c r="AB14" i="12"/>
  <c r="AB14" i="14" s="1"/>
  <c r="AC14" i="12"/>
  <c r="AC14" i="14" s="1"/>
  <c r="AD14" i="12"/>
  <c r="AD14" i="14" s="1"/>
  <c r="AE14" i="12"/>
  <c r="AE14" i="14" s="1"/>
  <c r="AF14" i="12"/>
  <c r="AF14" i="14" s="1"/>
  <c r="AG14" i="12"/>
  <c r="AG14" i="14" s="1"/>
  <c r="AH14" i="12"/>
  <c r="AH14" i="14" s="1"/>
  <c r="AI14" i="12"/>
  <c r="AI14" i="14" s="1"/>
  <c r="AJ14" i="12"/>
  <c r="AJ14" i="14" s="1"/>
  <c r="AK14" i="12"/>
  <c r="AK14" i="14" s="1"/>
  <c r="AL14" i="12"/>
  <c r="AL14" i="14" s="1"/>
  <c r="AM14" i="12"/>
  <c r="AM14" i="14" s="1"/>
  <c r="AN14" i="12"/>
  <c r="AN14" i="14" s="1"/>
  <c r="AO14" i="12"/>
  <c r="AO14" i="14" s="1"/>
  <c r="AP14" i="12"/>
  <c r="AP14" i="14" s="1"/>
  <c r="AQ14" i="12"/>
  <c r="AQ14" i="14" s="1"/>
  <c r="AR14" i="12"/>
  <c r="AR14" i="14" s="1"/>
  <c r="AS14" i="12"/>
  <c r="AS14" i="14" s="1"/>
  <c r="AT14" i="12"/>
  <c r="AT14" i="14" s="1"/>
  <c r="Y15" i="12"/>
  <c r="Y15" i="14" s="1"/>
  <c r="Z15" i="12"/>
  <c r="Z15" i="14" s="1"/>
  <c r="AA15" i="12"/>
  <c r="AA15" i="14" s="1"/>
  <c r="AB15" i="12"/>
  <c r="AB15" i="14" s="1"/>
  <c r="AC15" i="12"/>
  <c r="AC15" i="14" s="1"/>
  <c r="AD15" i="12"/>
  <c r="AD15" i="14" s="1"/>
  <c r="AE15" i="12"/>
  <c r="AE15" i="14" s="1"/>
  <c r="AF15" i="12"/>
  <c r="AF15" i="14" s="1"/>
  <c r="AG15" i="12"/>
  <c r="AG15" i="14" s="1"/>
  <c r="AH15" i="12"/>
  <c r="AH15" i="14" s="1"/>
  <c r="AI15" i="12"/>
  <c r="AI15" i="14" s="1"/>
  <c r="AJ15" i="12"/>
  <c r="AJ15" i="14" s="1"/>
  <c r="AK15" i="12"/>
  <c r="AK15" i="14" s="1"/>
  <c r="AL15" i="12"/>
  <c r="AL15" i="14" s="1"/>
  <c r="AM15" i="12"/>
  <c r="AM15" i="14" s="1"/>
  <c r="AN15" i="12"/>
  <c r="AN15" i="14" s="1"/>
  <c r="AO15" i="12"/>
  <c r="AO15" i="14" s="1"/>
  <c r="AP15" i="12"/>
  <c r="AP15" i="14" s="1"/>
  <c r="AQ15" i="12"/>
  <c r="AQ15" i="14" s="1"/>
  <c r="AR15" i="12"/>
  <c r="AR15" i="14" s="1"/>
  <c r="AS15" i="12"/>
  <c r="AS15" i="14" s="1"/>
  <c r="AT15" i="12"/>
  <c r="AT15" i="14" s="1"/>
  <c r="N15" i="14"/>
  <c r="M52" i="4"/>
  <c r="N52" i="4"/>
  <c r="V42" i="4"/>
  <c r="W42" i="4"/>
  <c r="U42" i="4"/>
  <c r="U42" i="25" s="1"/>
  <c r="V41" i="4"/>
  <c r="V41" i="25" s="1"/>
  <c r="W41" i="4"/>
  <c r="W41" i="25" s="1"/>
  <c r="U41" i="4"/>
  <c r="U41" i="25" s="1"/>
  <c r="V29" i="4"/>
  <c r="W29" i="4"/>
  <c r="U29" i="4"/>
  <c r="V15" i="4"/>
  <c r="W15" i="4"/>
  <c r="U15" i="4"/>
  <c r="R14" i="4"/>
  <c r="U42" i="3"/>
  <c r="V42" i="3"/>
  <c r="W42" i="3"/>
  <c r="X42" i="3"/>
  <c r="Y42" i="3"/>
  <c r="Z42" i="3"/>
  <c r="AA42" i="3"/>
  <c r="AB42" i="3"/>
  <c r="AC42" i="3"/>
  <c r="AD42" i="3"/>
  <c r="AE42" i="3"/>
  <c r="AF42" i="3"/>
  <c r="AG42" i="3"/>
  <c r="AH42" i="3"/>
  <c r="AI42" i="3"/>
  <c r="AJ42" i="3"/>
  <c r="AK42" i="3"/>
  <c r="AL42" i="3"/>
  <c r="AM42" i="3"/>
  <c r="AN42" i="3"/>
  <c r="AO42" i="3"/>
  <c r="AP42" i="3"/>
  <c r="AQ42" i="3"/>
  <c r="AR42" i="3"/>
  <c r="AS42" i="3"/>
  <c r="V29" i="3"/>
  <c r="W29" i="3"/>
  <c r="X29" i="3"/>
  <c r="Y29" i="3"/>
  <c r="Z29" i="3"/>
  <c r="AA29" i="3"/>
  <c r="AB29" i="3"/>
  <c r="AC29" i="3"/>
  <c r="AD29" i="3"/>
  <c r="AE29" i="3"/>
  <c r="AF29" i="3"/>
  <c r="AG29" i="3"/>
  <c r="AH29" i="3"/>
  <c r="AI29" i="3"/>
  <c r="AJ29" i="3"/>
  <c r="AK29" i="3"/>
  <c r="AL29" i="3"/>
  <c r="AM29" i="3"/>
  <c r="AN29" i="3"/>
  <c r="AO29" i="3"/>
  <c r="AP29" i="3"/>
  <c r="AQ29" i="3"/>
  <c r="AR29" i="3"/>
  <c r="AS29" i="3"/>
  <c r="U29" i="3"/>
  <c r="U15" i="3"/>
  <c r="V15" i="3"/>
  <c r="W15" i="3"/>
  <c r="X15" i="3"/>
  <c r="Y15" i="3"/>
  <c r="Z15" i="3"/>
  <c r="AA15" i="3"/>
  <c r="AB15" i="3"/>
  <c r="AC15" i="3"/>
  <c r="AD15" i="3"/>
  <c r="AE15" i="3"/>
  <c r="AF15" i="3"/>
  <c r="AG15" i="3"/>
  <c r="AH15" i="3"/>
  <c r="AI15" i="3"/>
  <c r="AJ15" i="3"/>
  <c r="AK15" i="3"/>
  <c r="AL15" i="3"/>
  <c r="AM15" i="3"/>
  <c r="AN15" i="3"/>
  <c r="AO15" i="3"/>
  <c r="AP15" i="3"/>
  <c r="AQ15" i="3"/>
  <c r="AR15" i="3"/>
  <c r="AS15" i="3"/>
  <c r="Q40" i="2"/>
  <c r="Q28" i="2"/>
  <c r="Q15" i="2"/>
  <c r="U28" i="3"/>
  <c r="V28" i="3"/>
  <c r="W28" i="3"/>
  <c r="X28" i="3"/>
  <c r="Y28" i="3"/>
  <c r="Z28" i="3"/>
  <c r="AA28" i="3"/>
  <c r="AB28" i="3"/>
  <c r="AC28" i="3"/>
  <c r="AD28" i="3"/>
  <c r="AE28" i="3"/>
  <c r="AF28" i="3"/>
  <c r="AG28" i="3"/>
  <c r="AH28" i="3"/>
  <c r="AI28" i="3"/>
  <c r="AJ28" i="3"/>
  <c r="AK28" i="3"/>
  <c r="AL28" i="3"/>
  <c r="AM28" i="3"/>
  <c r="AN28" i="3"/>
  <c r="AO28" i="3"/>
  <c r="AP28" i="3"/>
  <c r="AQ28" i="3"/>
  <c r="AR28" i="3"/>
  <c r="AS28" i="3"/>
  <c r="U14" i="3"/>
  <c r="V14" i="3"/>
  <c r="W14" i="3"/>
  <c r="X14" i="3"/>
  <c r="Y14" i="3"/>
  <c r="Z14" i="3"/>
  <c r="AA14" i="3"/>
  <c r="AB14" i="3"/>
  <c r="AC14" i="3"/>
  <c r="AD14" i="3"/>
  <c r="AE14" i="3"/>
  <c r="AF14" i="3"/>
  <c r="AG14" i="3"/>
  <c r="AH14" i="3"/>
  <c r="AI14" i="3"/>
  <c r="AJ14" i="3"/>
  <c r="AK14" i="3"/>
  <c r="AL14" i="3"/>
  <c r="AM14" i="3"/>
  <c r="AN14" i="3"/>
  <c r="AO14" i="3"/>
  <c r="AP14" i="3"/>
  <c r="AQ14" i="3"/>
  <c r="AR14" i="3"/>
  <c r="AS14" i="3"/>
  <c r="AK5" i="17"/>
  <c r="Q27" i="2"/>
  <c r="Q14" i="2"/>
  <c r="N46" i="3" l="1"/>
  <c r="AZ15" i="3"/>
  <c r="U15" i="24"/>
  <c r="U15" i="25"/>
  <c r="W29" i="6"/>
  <c r="W29" i="24"/>
  <c r="W29" i="25"/>
  <c r="S28" i="25"/>
  <c r="R28" i="25"/>
  <c r="W15" i="6"/>
  <c r="W15" i="24"/>
  <c r="W15" i="25"/>
  <c r="W29" i="12"/>
  <c r="W29" i="14" s="1"/>
  <c r="V29" i="24"/>
  <c r="V29" i="25"/>
  <c r="S28" i="24"/>
  <c r="R28" i="24"/>
  <c r="M46" i="3"/>
  <c r="W15" i="8"/>
  <c r="W15" i="15" s="1"/>
  <c r="V15" i="24"/>
  <c r="V15" i="25"/>
  <c r="S41" i="25"/>
  <c r="R41" i="25"/>
  <c r="W42" i="6"/>
  <c r="W42" i="25"/>
  <c r="AZ29" i="3"/>
  <c r="AZ42" i="3"/>
  <c r="U29" i="24"/>
  <c r="U29" i="25"/>
  <c r="V42" i="6"/>
  <c r="V42" i="25"/>
  <c r="V7" i="21"/>
  <c r="AT95" i="15"/>
  <c r="AT96" i="15" s="1"/>
  <c r="AS96" i="15"/>
  <c r="Y5" i="21" s="1"/>
  <c r="AR95" i="8"/>
  <c r="X4" i="21" s="1"/>
  <c r="AS94" i="8"/>
  <c r="AR82" i="14"/>
  <c r="AQ83" i="14"/>
  <c r="AP81" i="6"/>
  <c r="AQ80" i="6"/>
  <c r="AQ76" i="4"/>
  <c r="AP78" i="4"/>
  <c r="W6" i="21" s="1"/>
  <c r="S14" i="8"/>
  <c r="T42" i="14"/>
  <c r="T14" i="8"/>
  <c r="S41" i="8"/>
  <c r="T14" i="12"/>
  <c r="M14" i="12" s="1"/>
  <c r="M14" i="14" s="1"/>
  <c r="T28" i="12"/>
  <c r="S42" i="4"/>
  <c r="T41" i="8"/>
  <c r="S14" i="3"/>
  <c r="R42" i="3"/>
  <c r="S42" i="3"/>
  <c r="U29" i="6"/>
  <c r="S29" i="4"/>
  <c r="AU42" i="6"/>
  <c r="S28" i="3"/>
  <c r="R15" i="3"/>
  <c r="S15" i="3"/>
  <c r="S29" i="3"/>
  <c r="V15" i="8"/>
  <c r="V15" i="15" s="1"/>
  <c r="S15" i="4"/>
  <c r="S41" i="4"/>
  <c r="N52" i="6"/>
  <c r="R42" i="4"/>
  <c r="W15" i="12"/>
  <c r="W15" i="14" s="1"/>
  <c r="X29" i="12"/>
  <c r="X29" i="14" s="1"/>
  <c r="V29" i="12"/>
  <c r="V29" i="14" s="1"/>
  <c r="V15" i="6"/>
  <c r="V29" i="6"/>
  <c r="U42" i="6"/>
  <c r="X15" i="12"/>
  <c r="X15" i="14" s="1"/>
  <c r="V15" i="12"/>
  <c r="V15" i="14" s="1"/>
  <c r="R29" i="4"/>
  <c r="U15" i="6"/>
  <c r="T14" i="15"/>
  <c r="S14" i="15"/>
  <c r="T41" i="15"/>
  <c r="S41" i="15"/>
  <c r="N53" i="14"/>
  <c r="V14" i="14"/>
  <c r="T14" i="14" s="1"/>
  <c r="S28" i="12"/>
  <c r="N53" i="12"/>
  <c r="M52" i="6"/>
  <c r="AD55" i="14"/>
  <c r="S42" i="14"/>
  <c r="V55" i="8"/>
  <c r="AE54" i="6"/>
  <c r="S14" i="6"/>
  <c r="M28" i="14"/>
  <c r="V28" i="14"/>
  <c r="T28" i="14" s="1"/>
  <c r="R14" i="6"/>
  <c r="R28" i="6"/>
  <c r="S28" i="6"/>
  <c r="S14" i="12"/>
  <c r="R15" i="4"/>
  <c r="R29" i="3"/>
  <c r="R28" i="3"/>
  <c r="R14" i="3"/>
  <c r="W78" i="15"/>
  <c r="M53" i="14" l="1"/>
  <c r="M53" i="12"/>
  <c r="R42" i="25"/>
  <c r="S42" i="6"/>
  <c r="S42" i="25"/>
  <c r="R15" i="25"/>
  <c r="S15" i="25"/>
  <c r="R29" i="25"/>
  <c r="S29" i="25"/>
  <c r="R15" i="24"/>
  <c r="S15" i="24"/>
  <c r="S29" i="24"/>
  <c r="R29" i="24"/>
  <c r="S96" i="15"/>
  <c r="Z5" i="21"/>
  <c r="W7" i="21"/>
  <c r="AS95" i="8"/>
  <c r="Y4" i="21" s="1"/>
  <c r="AT94" i="8"/>
  <c r="AT95" i="8" s="1"/>
  <c r="Z4" i="21" s="1"/>
  <c r="AR83" i="14"/>
  <c r="AS82" i="14"/>
  <c r="AQ81" i="6"/>
  <c r="AR80" i="6"/>
  <c r="AQ78" i="4"/>
  <c r="X6" i="21" s="1"/>
  <c r="AR76" i="4"/>
  <c r="R42" i="6"/>
  <c r="S14" i="14"/>
  <c r="S15" i="6"/>
  <c r="T29" i="14"/>
  <c r="R15" i="6"/>
  <c r="T15" i="8"/>
  <c r="S29" i="6"/>
  <c r="R29" i="6"/>
  <c r="T15" i="14"/>
  <c r="S15" i="12"/>
  <c r="T15" i="12"/>
  <c r="S15" i="8"/>
  <c r="T29" i="12"/>
  <c r="S29" i="12"/>
  <c r="T15" i="15"/>
  <c r="S15" i="15"/>
  <c r="S15" i="14"/>
  <c r="S29" i="14"/>
  <c r="AE55" i="14"/>
  <c r="T55" i="8"/>
  <c r="V55" i="15"/>
  <c r="S55" i="8"/>
  <c r="AF54" i="6"/>
  <c r="S28" i="14"/>
  <c r="X7" i="21" l="1"/>
  <c r="S95" i="8"/>
  <c r="AT82" i="14"/>
  <c r="AT83" i="14" s="1"/>
  <c r="AS83" i="14"/>
  <c r="AR81" i="6"/>
  <c r="AS80" i="6"/>
  <c r="AS81" i="6" s="1"/>
  <c r="AS76" i="4"/>
  <c r="AR78" i="4"/>
  <c r="Y6" i="21" s="1"/>
  <c r="AF55" i="14"/>
  <c r="T55" i="15"/>
  <c r="S55" i="15"/>
  <c r="AG54" i="6"/>
  <c r="W58" i="15"/>
  <c r="X58" i="15"/>
  <c r="Y58" i="15"/>
  <c r="Z58" i="15"/>
  <c r="AA58" i="15"/>
  <c r="AB58" i="15"/>
  <c r="AC58" i="15"/>
  <c r="AD58" i="15"/>
  <c r="AE58" i="15"/>
  <c r="AF58" i="15"/>
  <c r="AG58" i="15"/>
  <c r="AH58" i="15"/>
  <c r="AI58" i="15"/>
  <c r="AJ58" i="15"/>
  <c r="AK58" i="15"/>
  <c r="AL58" i="15"/>
  <c r="AM58" i="15"/>
  <c r="AN58" i="15"/>
  <c r="AO58" i="15"/>
  <c r="AP58" i="15"/>
  <c r="AQ58" i="15"/>
  <c r="AR58" i="15"/>
  <c r="AS58" i="15"/>
  <c r="AT58" i="15"/>
  <c r="W59" i="15"/>
  <c r="X59" i="15"/>
  <c r="Y59" i="15"/>
  <c r="Z59" i="15"/>
  <c r="AA59" i="15"/>
  <c r="AB59" i="15"/>
  <c r="AC59" i="15"/>
  <c r="AD59" i="15"/>
  <c r="AE59" i="15"/>
  <c r="AF59" i="15"/>
  <c r="AG59" i="15"/>
  <c r="AH59" i="15"/>
  <c r="AI59" i="15"/>
  <c r="AJ59" i="15"/>
  <c r="AK59" i="15"/>
  <c r="AL59" i="15"/>
  <c r="AM59" i="15"/>
  <c r="AN59" i="15"/>
  <c r="AO59" i="15"/>
  <c r="AP59" i="15"/>
  <c r="AQ59" i="15"/>
  <c r="AR59" i="15"/>
  <c r="AS59" i="15"/>
  <c r="AT59" i="15"/>
  <c r="W60" i="15"/>
  <c r="X60" i="15"/>
  <c r="Y60" i="15"/>
  <c r="Z60" i="15"/>
  <c r="AA60" i="15"/>
  <c r="AB60" i="15"/>
  <c r="AC60" i="15"/>
  <c r="AD60" i="15"/>
  <c r="AE60" i="15"/>
  <c r="AF60" i="15"/>
  <c r="AG60" i="15"/>
  <c r="AH60" i="15"/>
  <c r="AI60" i="15"/>
  <c r="AJ60" i="15"/>
  <c r="AK60" i="15"/>
  <c r="AL60" i="15"/>
  <c r="AM60" i="15"/>
  <c r="AN60" i="15"/>
  <c r="AO60" i="15"/>
  <c r="AP60" i="15"/>
  <c r="AQ60" i="15"/>
  <c r="AR60" i="15"/>
  <c r="AS60" i="15"/>
  <c r="AT60" i="15"/>
  <c r="W61" i="15"/>
  <c r="X61" i="15"/>
  <c r="Y61" i="15"/>
  <c r="Z61" i="15"/>
  <c r="AA61" i="15"/>
  <c r="AB61" i="15"/>
  <c r="AC61" i="15"/>
  <c r="AD61" i="15"/>
  <c r="AE61" i="15"/>
  <c r="AF61" i="15"/>
  <c r="AG61" i="15"/>
  <c r="AH61" i="15"/>
  <c r="AI61" i="15"/>
  <c r="AJ61" i="15"/>
  <c r="AK61" i="15"/>
  <c r="AL61" i="15"/>
  <c r="AM61" i="15"/>
  <c r="AN61" i="15"/>
  <c r="AO61" i="15"/>
  <c r="AP61" i="15"/>
  <c r="AQ61" i="15"/>
  <c r="AR61" i="15"/>
  <c r="AS61" i="15"/>
  <c r="AT61" i="15"/>
  <c r="W62" i="15"/>
  <c r="X62" i="15"/>
  <c r="Y62" i="15"/>
  <c r="Z62" i="15"/>
  <c r="AA62" i="15"/>
  <c r="AB62" i="15"/>
  <c r="AC62" i="15"/>
  <c r="AD62" i="15"/>
  <c r="AE62" i="15"/>
  <c r="AF62" i="15"/>
  <c r="AG62" i="15"/>
  <c r="AH62" i="15"/>
  <c r="AI62" i="15"/>
  <c r="AJ62" i="15"/>
  <c r="AK62" i="15"/>
  <c r="AL62" i="15"/>
  <c r="AM62" i="15"/>
  <c r="AN62" i="15"/>
  <c r="AO62" i="15"/>
  <c r="AP62" i="15"/>
  <c r="AQ62" i="15"/>
  <c r="AR62" i="15"/>
  <c r="AS62" i="15"/>
  <c r="AT62" i="15"/>
  <c r="W63" i="15"/>
  <c r="X63" i="15"/>
  <c r="Y63" i="15"/>
  <c r="Z63" i="15"/>
  <c r="AA63" i="15"/>
  <c r="AB63" i="15"/>
  <c r="AC63" i="15"/>
  <c r="AD63" i="15"/>
  <c r="AE63" i="15"/>
  <c r="AF63" i="15"/>
  <c r="AG63" i="15"/>
  <c r="AH63" i="15"/>
  <c r="AI63" i="15"/>
  <c r="AJ63" i="15"/>
  <c r="AK63" i="15"/>
  <c r="AL63" i="15"/>
  <c r="AM63" i="15"/>
  <c r="AN63" i="15"/>
  <c r="AO63" i="15"/>
  <c r="AP63" i="15"/>
  <c r="AQ63" i="15"/>
  <c r="AR63" i="15"/>
  <c r="AS63" i="15"/>
  <c r="AT63" i="15"/>
  <c r="V59" i="15"/>
  <c r="V60" i="15"/>
  <c r="V61" i="15"/>
  <c r="V62" i="15"/>
  <c r="V63" i="15"/>
  <c r="V58" i="15"/>
  <c r="E58" i="15"/>
  <c r="W54" i="15"/>
  <c r="X54" i="15"/>
  <c r="Y54" i="15"/>
  <c r="Z54" i="15"/>
  <c r="AA54" i="15"/>
  <c r="AB54" i="15"/>
  <c r="AC54" i="15"/>
  <c r="AD54" i="15"/>
  <c r="AE54" i="15"/>
  <c r="AF54" i="15"/>
  <c r="AG54" i="15"/>
  <c r="AH54" i="15"/>
  <c r="AI54" i="15"/>
  <c r="AJ54" i="15"/>
  <c r="AK54" i="15"/>
  <c r="AL54" i="15"/>
  <c r="AM54" i="15"/>
  <c r="AN54" i="15"/>
  <c r="AO54" i="15"/>
  <c r="AP54" i="15"/>
  <c r="AQ54" i="15"/>
  <c r="AR54" i="15"/>
  <c r="AS54" i="15"/>
  <c r="AT54" i="15"/>
  <c r="W46" i="15"/>
  <c r="X46" i="15"/>
  <c r="Y46" i="15"/>
  <c r="Z46" i="15"/>
  <c r="AA46" i="15"/>
  <c r="AB46" i="15"/>
  <c r="AC46" i="15"/>
  <c r="AD46" i="15"/>
  <c r="AE46" i="15"/>
  <c r="AF46" i="15"/>
  <c r="AG46" i="15"/>
  <c r="AH46" i="15"/>
  <c r="AI46" i="15"/>
  <c r="AJ46" i="15"/>
  <c r="AK46" i="15"/>
  <c r="AL46" i="15"/>
  <c r="AM46" i="15"/>
  <c r="AN46" i="15"/>
  <c r="AO46" i="15"/>
  <c r="AP46" i="15"/>
  <c r="AQ46" i="15"/>
  <c r="AR46" i="15"/>
  <c r="AS46" i="15"/>
  <c r="AT46" i="15"/>
  <c r="W47" i="15"/>
  <c r="X47" i="15"/>
  <c r="Y47" i="15"/>
  <c r="Z47" i="15"/>
  <c r="AA47" i="15"/>
  <c r="AB47" i="15"/>
  <c r="AC47" i="15"/>
  <c r="AD47" i="15"/>
  <c r="AE47" i="15"/>
  <c r="AF47" i="15"/>
  <c r="AG47" i="15"/>
  <c r="AH47" i="15"/>
  <c r="AI47" i="15"/>
  <c r="AJ47" i="15"/>
  <c r="AK47" i="15"/>
  <c r="AL47" i="15"/>
  <c r="AM47" i="15"/>
  <c r="AN47" i="15"/>
  <c r="AO47" i="15"/>
  <c r="AP47" i="15"/>
  <c r="AQ47" i="15"/>
  <c r="AR47" i="15"/>
  <c r="AS47" i="15"/>
  <c r="AT47" i="15"/>
  <c r="W48" i="15"/>
  <c r="X48" i="15"/>
  <c r="Y48" i="15"/>
  <c r="Z48" i="15"/>
  <c r="AA48" i="15"/>
  <c r="AB48" i="15"/>
  <c r="AC48" i="15"/>
  <c r="AD48" i="15"/>
  <c r="AE48" i="15"/>
  <c r="AF48" i="15"/>
  <c r="AG48" i="15"/>
  <c r="AH48" i="15"/>
  <c r="AI48" i="15"/>
  <c r="AJ48" i="15"/>
  <c r="AK48" i="15"/>
  <c r="AL48" i="15"/>
  <c r="AM48" i="15"/>
  <c r="AN48" i="15"/>
  <c r="AO48" i="15"/>
  <c r="AP48" i="15"/>
  <c r="AQ48" i="15"/>
  <c r="AR48" i="15"/>
  <c r="AS48" i="15"/>
  <c r="AT48" i="15"/>
  <c r="W49" i="15"/>
  <c r="X49" i="15"/>
  <c r="Y49" i="15"/>
  <c r="Z49" i="15"/>
  <c r="AA49" i="15"/>
  <c r="AB49" i="15"/>
  <c r="AC49" i="15"/>
  <c r="AD49" i="15"/>
  <c r="AE49" i="15"/>
  <c r="AF49" i="15"/>
  <c r="AG49" i="15"/>
  <c r="AH49" i="15"/>
  <c r="AI49" i="15"/>
  <c r="AJ49" i="15"/>
  <c r="AK49" i="15"/>
  <c r="AL49" i="15"/>
  <c r="AM49" i="15"/>
  <c r="AN49" i="15"/>
  <c r="AO49" i="15"/>
  <c r="AP49" i="15"/>
  <c r="AQ49" i="15"/>
  <c r="AR49" i="15"/>
  <c r="AS49" i="15"/>
  <c r="AT49" i="15"/>
  <c r="W50" i="15"/>
  <c r="X50" i="15"/>
  <c r="Y50" i="15"/>
  <c r="Z50" i="15"/>
  <c r="AA50" i="15"/>
  <c r="AB50" i="15"/>
  <c r="AC50" i="15"/>
  <c r="AD50" i="15"/>
  <c r="AE50" i="15"/>
  <c r="AF50" i="15"/>
  <c r="AG50" i="15"/>
  <c r="AH50" i="15"/>
  <c r="AI50" i="15"/>
  <c r="AJ50" i="15"/>
  <c r="AK50" i="15"/>
  <c r="AL50" i="15"/>
  <c r="AM50" i="15"/>
  <c r="AN50" i="15"/>
  <c r="AO50" i="15"/>
  <c r="AP50" i="15"/>
  <c r="AQ50" i="15"/>
  <c r="AR50" i="15"/>
  <c r="AS50" i="15"/>
  <c r="AT50" i="15"/>
  <c r="W51" i="15"/>
  <c r="X51" i="15"/>
  <c r="Y51" i="15"/>
  <c r="Z51" i="15"/>
  <c r="AA51" i="15"/>
  <c r="AB51" i="15"/>
  <c r="AC51" i="15"/>
  <c r="AD51" i="15"/>
  <c r="AE51" i="15"/>
  <c r="AF51" i="15"/>
  <c r="AG51" i="15"/>
  <c r="AH51" i="15"/>
  <c r="AI51" i="15"/>
  <c r="AJ51" i="15"/>
  <c r="AK51" i="15"/>
  <c r="AL51" i="15"/>
  <c r="AM51" i="15"/>
  <c r="AN51" i="15"/>
  <c r="AO51" i="15"/>
  <c r="AP51" i="15"/>
  <c r="AQ51" i="15"/>
  <c r="AR51" i="15"/>
  <c r="AS51" i="15"/>
  <c r="AT51" i="15"/>
  <c r="W52" i="15"/>
  <c r="X52" i="15"/>
  <c r="Y52" i="15"/>
  <c r="Z52" i="15"/>
  <c r="AA52" i="15"/>
  <c r="AB52" i="15"/>
  <c r="AC52" i="15"/>
  <c r="AD52" i="15"/>
  <c r="AE52" i="15"/>
  <c r="AF52" i="15"/>
  <c r="AG52" i="15"/>
  <c r="AH52" i="15"/>
  <c r="AI52" i="15"/>
  <c r="AJ52" i="15"/>
  <c r="AK52" i="15"/>
  <c r="AL52" i="15"/>
  <c r="AM52" i="15"/>
  <c r="AN52" i="15"/>
  <c r="AO52" i="15"/>
  <c r="AP52" i="15"/>
  <c r="AQ52" i="15"/>
  <c r="AR52" i="15"/>
  <c r="AS52" i="15"/>
  <c r="AT52" i="15"/>
  <c r="V50" i="15"/>
  <c r="V51" i="15"/>
  <c r="V52" i="15"/>
  <c r="L54" i="15"/>
  <c r="X32" i="15"/>
  <c r="Y32" i="15"/>
  <c r="Z32" i="15"/>
  <c r="AA32" i="15"/>
  <c r="AB32" i="15"/>
  <c r="AC32" i="15"/>
  <c r="AD32" i="15"/>
  <c r="AE32" i="15"/>
  <c r="AF32" i="15"/>
  <c r="AG32" i="15"/>
  <c r="AH32" i="15"/>
  <c r="AI32" i="15"/>
  <c r="AJ32" i="15"/>
  <c r="AK32" i="15"/>
  <c r="AL32" i="15"/>
  <c r="AM32" i="15"/>
  <c r="AN32" i="15"/>
  <c r="AO32" i="15"/>
  <c r="AP32" i="15"/>
  <c r="AQ32" i="15"/>
  <c r="AR32" i="15"/>
  <c r="AS32" i="15"/>
  <c r="AT32" i="15"/>
  <c r="X33" i="15"/>
  <c r="Y33" i="15"/>
  <c r="Z33" i="15"/>
  <c r="AA33" i="15"/>
  <c r="AB33" i="15"/>
  <c r="AC33" i="15"/>
  <c r="AD33" i="15"/>
  <c r="AE33" i="15"/>
  <c r="AF33" i="15"/>
  <c r="AG33" i="15"/>
  <c r="AH33" i="15"/>
  <c r="AI33" i="15"/>
  <c r="AJ33" i="15"/>
  <c r="AK33" i="15"/>
  <c r="AL33" i="15"/>
  <c r="AM33" i="15"/>
  <c r="AN33" i="15"/>
  <c r="AO33" i="15"/>
  <c r="AP33" i="15"/>
  <c r="AQ33" i="15"/>
  <c r="AR33" i="15"/>
  <c r="AS33" i="15"/>
  <c r="AT33" i="15"/>
  <c r="X34" i="15"/>
  <c r="Y34" i="15"/>
  <c r="Z34" i="15"/>
  <c r="AA34" i="15"/>
  <c r="AB34" i="15"/>
  <c r="AC34" i="15"/>
  <c r="AD34" i="15"/>
  <c r="AE34" i="15"/>
  <c r="AF34" i="15"/>
  <c r="AG34" i="15"/>
  <c r="AH34" i="15"/>
  <c r="AI34" i="15"/>
  <c r="AJ34" i="15"/>
  <c r="AK34" i="15"/>
  <c r="AL34" i="15"/>
  <c r="AM34" i="15"/>
  <c r="AN34" i="15"/>
  <c r="AO34" i="15"/>
  <c r="AP34" i="15"/>
  <c r="AQ34" i="15"/>
  <c r="AR34" i="15"/>
  <c r="AS34" i="15"/>
  <c r="AT34" i="15"/>
  <c r="X35" i="15"/>
  <c r="Y35" i="15"/>
  <c r="Z35" i="15"/>
  <c r="AA35" i="15"/>
  <c r="AB35" i="15"/>
  <c r="AC35" i="15"/>
  <c r="AD35" i="15"/>
  <c r="AE35" i="15"/>
  <c r="AF35" i="15"/>
  <c r="AG35" i="15"/>
  <c r="AH35" i="15"/>
  <c r="AI35" i="15"/>
  <c r="AJ35" i="15"/>
  <c r="AK35" i="15"/>
  <c r="AL35" i="15"/>
  <c r="AM35" i="15"/>
  <c r="AN35" i="15"/>
  <c r="AO35" i="15"/>
  <c r="AP35" i="15"/>
  <c r="AQ35" i="15"/>
  <c r="AR35" i="15"/>
  <c r="AS35" i="15"/>
  <c r="AT35" i="15"/>
  <c r="X36" i="15"/>
  <c r="Y36" i="15"/>
  <c r="Z36" i="15"/>
  <c r="AA36" i="15"/>
  <c r="AB36" i="15"/>
  <c r="AC36" i="15"/>
  <c r="AD36" i="15"/>
  <c r="AE36" i="15"/>
  <c r="AF36" i="15"/>
  <c r="AG36" i="15"/>
  <c r="AH36" i="15"/>
  <c r="AI36" i="15"/>
  <c r="AJ36" i="15"/>
  <c r="AK36" i="15"/>
  <c r="AL36" i="15"/>
  <c r="AM36" i="15"/>
  <c r="AN36" i="15"/>
  <c r="AO36" i="15"/>
  <c r="AP36" i="15"/>
  <c r="AQ36" i="15"/>
  <c r="AR36" i="15"/>
  <c r="AS36" i="15"/>
  <c r="AT36" i="15"/>
  <c r="Y37" i="15"/>
  <c r="Z37" i="15"/>
  <c r="AA37" i="15"/>
  <c r="AB37" i="15"/>
  <c r="AC37" i="15"/>
  <c r="AD37" i="15"/>
  <c r="AE37" i="15"/>
  <c r="AF37" i="15"/>
  <c r="AG37" i="15"/>
  <c r="AH37" i="15"/>
  <c r="AI37" i="15"/>
  <c r="AJ37" i="15"/>
  <c r="AK37" i="15"/>
  <c r="AL37" i="15"/>
  <c r="AM37" i="15"/>
  <c r="AN37" i="15"/>
  <c r="AO37" i="15"/>
  <c r="AP37" i="15"/>
  <c r="AQ37" i="15"/>
  <c r="AR37" i="15"/>
  <c r="AS37" i="15"/>
  <c r="AT37" i="15"/>
  <c r="X38" i="15"/>
  <c r="Y38" i="15"/>
  <c r="Z38" i="15"/>
  <c r="AA38" i="15"/>
  <c r="AB38" i="15"/>
  <c r="AC38" i="15"/>
  <c r="AD38" i="15"/>
  <c r="AE38" i="15"/>
  <c r="AF38" i="15"/>
  <c r="AG38" i="15"/>
  <c r="AH38" i="15"/>
  <c r="AI38" i="15"/>
  <c r="AJ38" i="15"/>
  <c r="AK38" i="15"/>
  <c r="AL38" i="15"/>
  <c r="AM38" i="15"/>
  <c r="AN38" i="15"/>
  <c r="AO38" i="15"/>
  <c r="AP38" i="15"/>
  <c r="AQ38" i="15"/>
  <c r="AR38" i="15"/>
  <c r="AS38" i="15"/>
  <c r="AT38" i="15"/>
  <c r="X39" i="15"/>
  <c r="Y39" i="15"/>
  <c r="Z39" i="15"/>
  <c r="AA39" i="15"/>
  <c r="AB39" i="15"/>
  <c r="AC39" i="15"/>
  <c r="AD39" i="15"/>
  <c r="AE39" i="15"/>
  <c r="AF39" i="15"/>
  <c r="AG39" i="15"/>
  <c r="AH39" i="15"/>
  <c r="AI39" i="15"/>
  <c r="AJ39" i="15"/>
  <c r="AK39" i="15"/>
  <c r="AL39" i="15"/>
  <c r="AM39" i="15"/>
  <c r="AN39" i="15"/>
  <c r="AO39" i="15"/>
  <c r="AP39" i="15"/>
  <c r="AQ39" i="15"/>
  <c r="AR39" i="15"/>
  <c r="AS39" i="15"/>
  <c r="AT39" i="15"/>
  <c r="X40" i="15"/>
  <c r="Y40" i="15"/>
  <c r="Z40" i="15"/>
  <c r="AA40" i="15"/>
  <c r="AB40" i="15"/>
  <c r="AC40" i="15"/>
  <c r="AD40" i="15"/>
  <c r="AE40" i="15"/>
  <c r="AF40" i="15"/>
  <c r="AG40" i="15"/>
  <c r="AH40" i="15"/>
  <c r="AI40" i="15"/>
  <c r="AJ40" i="15"/>
  <c r="AK40" i="15"/>
  <c r="AL40" i="15"/>
  <c r="AM40" i="15"/>
  <c r="AN40" i="15"/>
  <c r="AO40" i="15"/>
  <c r="AP40" i="15"/>
  <c r="AQ40" i="15"/>
  <c r="AR40" i="15"/>
  <c r="AS40" i="15"/>
  <c r="AT40" i="15"/>
  <c r="W19" i="15"/>
  <c r="X19" i="15"/>
  <c r="Y19" i="15"/>
  <c r="Z19" i="15"/>
  <c r="AA19" i="15"/>
  <c r="AB19" i="15"/>
  <c r="AC19" i="15"/>
  <c r="AD19" i="15"/>
  <c r="AE19" i="15"/>
  <c r="AF19" i="15"/>
  <c r="AG19" i="15"/>
  <c r="AH19" i="15"/>
  <c r="AI19" i="15"/>
  <c r="AJ19" i="15"/>
  <c r="AK19" i="15"/>
  <c r="AL19" i="15"/>
  <c r="AM19" i="15"/>
  <c r="AN19" i="15"/>
  <c r="AO19" i="15"/>
  <c r="AP19" i="15"/>
  <c r="AQ19" i="15"/>
  <c r="AR19" i="15"/>
  <c r="AS19" i="15"/>
  <c r="AT19" i="15"/>
  <c r="W20" i="15"/>
  <c r="X20" i="15"/>
  <c r="Y20" i="15"/>
  <c r="Z20" i="15"/>
  <c r="AA20" i="15"/>
  <c r="AB20" i="15"/>
  <c r="AC20" i="15"/>
  <c r="AD20" i="15"/>
  <c r="AE20" i="15"/>
  <c r="AF20" i="15"/>
  <c r="AG20" i="15"/>
  <c r="AH20" i="15"/>
  <c r="AI20" i="15"/>
  <c r="AJ20" i="15"/>
  <c r="AK20" i="15"/>
  <c r="AL20" i="15"/>
  <c r="AM20" i="15"/>
  <c r="AN20" i="15"/>
  <c r="AO20" i="15"/>
  <c r="AP20" i="15"/>
  <c r="AQ20" i="15"/>
  <c r="AR20" i="15"/>
  <c r="AS20" i="15"/>
  <c r="AT20" i="15"/>
  <c r="W21" i="15"/>
  <c r="X21" i="15"/>
  <c r="Y21" i="15"/>
  <c r="Z21" i="15"/>
  <c r="AA21" i="15"/>
  <c r="AB21" i="15"/>
  <c r="AC21" i="15"/>
  <c r="AD21" i="15"/>
  <c r="AE21" i="15"/>
  <c r="AF21" i="15"/>
  <c r="AG21" i="15"/>
  <c r="AH21" i="15"/>
  <c r="AI21" i="15"/>
  <c r="AJ21" i="15"/>
  <c r="AK21" i="15"/>
  <c r="AL21" i="15"/>
  <c r="AM21" i="15"/>
  <c r="AN21" i="15"/>
  <c r="AO21" i="15"/>
  <c r="AP21" i="15"/>
  <c r="AQ21" i="15"/>
  <c r="AR21" i="15"/>
  <c r="AS21" i="15"/>
  <c r="AT21" i="15"/>
  <c r="W22" i="15"/>
  <c r="X22" i="15"/>
  <c r="Y22" i="15"/>
  <c r="Z22" i="15"/>
  <c r="AA22" i="15"/>
  <c r="AB22" i="15"/>
  <c r="AC22" i="15"/>
  <c r="AD22" i="15"/>
  <c r="AE22" i="15"/>
  <c r="AF22" i="15"/>
  <c r="AG22" i="15"/>
  <c r="AH22" i="15"/>
  <c r="AI22" i="15"/>
  <c r="AJ22" i="15"/>
  <c r="AK22" i="15"/>
  <c r="AL22" i="15"/>
  <c r="AM22" i="15"/>
  <c r="AN22" i="15"/>
  <c r="AO22" i="15"/>
  <c r="AP22" i="15"/>
  <c r="AQ22" i="15"/>
  <c r="AR22" i="15"/>
  <c r="AS22" i="15"/>
  <c r="AT22" i="15"/>
  <c r="W23" i="15"/>
  <c r="X23" i="15"/>
  <c r="Y23" i="15"/>
  <c r="Z23" i="15"/>
  <c r="AA23" i="15"/>
  <c r="AB23" i="15"/>
  <c r="AC23" i="15"/>
  <c r="AD23" i="15"/>
  <c r="AE23" i="15"/>
  <c r="AF23" i="15"/>
  <c r="AG23" i="15"/>
  <c r="AH23" i="15"/>
  <c r="AI23" i="15"/>
  <c r="AJ23" i="15"/>
  <c r="AK23" i="15"/>
  <c r="AL23" i="15"/>
  <c r="AM23" i="15"/>
  <c r="AN23" i="15"/>
  <c r="AO23" i="15"/>
  <c r="AP23" i="15"/>
  <c r="AQ23" i="15"/>
  <c r="AR23" i="15"/>
  <c r="AS23" i="15"/>
  <c r="AT23" i="15"/>
  <c r="W24" i="15"/>
  <c r="X24" i="15"/>
  <c r="Y24" i="15"/>
  <c r="Z24" i="15"/>
  <c r="AA24" i="15"/>
  <c r="AB24" i="15"/>
  <c r="AC24" i="15"/>
  <c r="AD24" i="15"/>
  <c r="AE24" i="15"/>
  <c r="AF24" i="15"/>
  <c r="AG24" i="15"/>
  <c r="AH24" i="15"/>
  <c r="AI24" i="15"/>
  <c r="AJ24" i="15"/>
  <c r="AK24" i="15"/>
  <c r="AL24" i="15"/>
  <c r="AM24" i="15"/>
  <c r="AN24" i="15"/>
  <c r="AO24" i="15"/>
  <c r="AP24" i="15"/>
  <c r="AQ24" i="15"/>
  <c r="AR24" i="15"/>
  <c r="AS24" i="15"/>
  <c r="AT24" i="15"/>
  <c r="W25" i="15"/>
  <c r="X25" i="15"/>
  <c r="Y25" i="15"/>
  <c r="Z25" i="15"/>
  <c r="AA25" i="15"/>
  <c r="AB25" i="15"/>
  <c r="AC25" i="15"/>
  <c r="AD25" i="15"/>
  <c r="AE25" i="15"/>
  <c r="AF25" i="15"/>
  <c r="AG25" i="15"/>
  <c r="AH25" i="15"/>
  <c r="AI25" i="15"/>
  <c r="AJ25" i="15"/>
  <c r="AK25" i="15"/>
  <c r="AL25" i="15"/>
  <c r="AM25" i="15"/>
  <c r="AN25" i="15"/>
  <c r="AO25" i="15"/>
  <c r="AP25" i="15"/>
  <c r="AQ25" i="15"/>
  <c r="AR25" i="15"/>
  <c r="AS25" i="15"/>
  <c r="AT25" i="15"/>
  <c r="W26" i="15"/>
  <c r="X26" i="15"/>
  <c r="Y26" i="15"/>
  <c r="Z26" i="15"/>
  <c r="AA26" i="15"/>
  <c r="AB26" i="15"/>
  <c r="AC26" i="15"/>
  <c r="AD26" i="15"/>
  <c r="AE26" i="15"/>
  <c r="AF26" i="15"/>
  <c r="AG26" i="15"/>
  <c r="AH26" i="15"/>
  <c r="AI26" i="15"/>
  <c r="AJ26" i="15"/>
  <c r="AK26" i="15"/>
  <c r="AL26" i="15"/>
  <c r="AM26" i="15"/>
  <c r="AN26" i="15"/>
  <c r="AO26" i="15"/>
  <c r="AP26" i="15"/>
  <c r="AQ26" i="15"/>
  <c r="AR26" i="15"/>
  <c r="AS26" i="15"/>
  <c r="AT26" i="15"/>
  <c r="W27" i="15"/>
  <c r="X27" i="15"/>
  <c r="Y27" i="15"/>
  <c r="Z27" i="15"/>
  <c r="AA27" i="15"/>
  <c r="AB27" i="15"/>
  <c r="AC27" i="15"/>
  <c r="AD27" i="15"/>
  <c r="AE27" i="15"/>
  <c r="AF27" i="15"/>
  <c r="AG27" i="15"/>
  <c r="AH27" i="15"/>
  <c r="AI27" i="15"/>
  <c r="AJ27" i="15"/>
  <c r="AK27" i="15"/>
  <c r="AL27" i="15"/>
  <c r="AM27" i="15"/>
  <c r="AN27" i="15"/>
  <c r="AO27" i="15"/>
  <c r="AP27" i="15"/>
  <c r="AQ27" i="15"/>
  <c r="AR27" i="15"/>
  <c r="AS27" i="15"/>
  <c r="AT27" i="15"/>
  <c r="V20" i="15"/>
  <c r="V21" i="15"/>
  <c r="V22" i="15"/>
  <c r="V23" i="15"/>
  <c r="V24" i="15"/>
  <c r="V25" i="15"/>
  <c r="V26" i="15"/>
  <c r="V27" i="15"/>
  <c r="V19" i="15"/>
  <c r="X5" i="15"/>
  <c r="Y5" i="15"/>
  <c r="Z5" i="15"/>
  <c r="AA5" i="15"/>
  <c r="AB5" i="15"/>
  <c r="AC5" i="15"/>
  <c r="AD5" i="15"/>
  <c r="AE5" i="15"/>
  <c r="AF5" i="15"/>
  <c r="AG5" i="15"/>
  <c r="AH5" i="15"/>
  <c r="AI5" i="15"/>
  <c r="AJ5" i="15"/>
  <c r="AK5" i="15"/>
  <c r="AL5" i="15"/>
  <c r="AM5" i="15"/>
  <c r="AN5" i="15"/>
  <c r="AO5" i="15"/>
  <c r="AP5" i="15"/>
  <c r="AQ5" i="15"/>
  <c r="AR5" i="15"/>
  <c r="AS5" i="15"/>
  <c r="AT5" i="15"/>
  <c r="X6" i="15"/>
  <c r="Y6" i="15"/>
  <c r="Z6" i="15"/>
  <c r="AA6" i="15"/>
  <c r="AB6" i="15"/>
  <c r="AC6" i="15"/>
  <c r="AD6" i="15"/>
  <c r="AE6" i="15"/>
  <c r="AF6" i="15"/>
  <c r="AG6" i="15"/>
  <c r="AH6" i="15"/>
  <c r="AI6" i="15"/>
  <c r="AJ6" i="15"/>
  <c r="AK6" i="15"/>
  <c r="AL6" i="15"/>
  <c r="AM6" i="15"/>
  <c r="AN6" i="15"/>
  <c r="AO6" i="15"/>
  <c r="AP6" i="15"/>
  <c r="AQ6" i="15"/>
  <c r="AR6" i="15"/>
  <c r="AS6" i="15"/>
  <c r="AT6" i="15"/>
  <c r="X7" i="15"/>
  <c r="Y7" i="15"/>
  <c r="Z7" i="15"/>
  <c r="AA7" i="15"/>
  <c r="AB7" i="15"/>
  <c r="AC7" i="15"/>
  <c r="AD7" i="15"/>
  <c r="AE7" i="15"/>
  <c r="AF7" i="15"/>
  <c r="AG7" i="15"/>
  <c r="AH7" i="15"/>
  <c r="AI7" i="15"/>
  <c r="AJ7" i="15"/>
  <c r="AK7" i="15"/>
  <c r="AL7" i="15"/>
  <c r="AM7" i="15"/>
  <c r="AN7" i="15"/>
  <c r="AO7" i="15"/>
  <c r="AP7" i="15"/>
  <c r="AQ7" i="15"/>
  <c r="AR7" i="15"/>
  <c r="AS7" i="15"/>
  <c r="AT7" i="15"/>
  <c r="X8" i="15"/>
  <c r="Y8" i="15"/>
  <c r="Z8" i="15"/>
  <c r="AA8" i="15"/>
  <c r="AB8" i="15"/>
  <c r="AC8" i="15"/>
  <c r="AD8" i="15"/>
  <c r="AE8" i="15"/>
  <c r="AF8" i="15"/>
  <c r="AG8" i="15"/>
  <c r="AH8" i="15"/>
  <c r="AI8" i="15"/>
  <c r="AJ8" i="15"/>
  <c r="AK8" i="15"/>
  <c r="AL8" i="15"/>
  <c r="AM8" i="15"/>
  <c r="AN8" i="15"/>
  <c r="AO8" i="15"/>
  <c r="AP8" i="15"/>
  <c r="AQ8" i="15"/>
  <c r="AR8" i="15"/>
  <c r="AS8" i="15"/>
  <c r="AT8" i="15"/>
  <c r="X9" i="15"/>
  <c r="Y9" i="15"/>
  <c r="Z9" i="15"/>
  <c r="AA9" i="15"/>
  <c r="AB9" i="15"/>
  <c r="AC9" i="15"/>
  <c r="AD9" i="15"/>
  <c r="AE9" i="15"/>
  <c r="AF9" i="15"/>
  <c r="AG9" i="15"/>
  <c r="AH9" i="15"/>
  <c r="AI9" i="15"/>
  <c r="AJ9" i="15"/>
  <c r="AK9" i="15"/>
  <c r="AL9" i="15"/>
  <c r="AM9" i="15"/>
  <c r="AN9" i="15"/>
  <c r="AO9" i="15"/>
  <c r="AP9" i="15"/>
  <c r="AQ9" i="15"/>
  <c r="AR9" i="15"/>
  <c r="AS9" i="15"/>
  <c r="AT9" i="15"/>
  <c r="Y10" i="15"/>
  <c r="Z10" i="15"/>
  <c r="AA10" i="15"/>
  <c r="AB10" i="15"/>
  <c r="AC10" i="15"/>
  <c r="AD10" i="15"/>
  <c r="AE10" i="15"/>
  <c r="AF10" i="15"/>
  <c r="AG10" i="15"/>
  <c r="AH10" i="15"/>
  <c r="AI10" i="15"/>
  <c r="AJ10" i="15"/>
  <c r="AK10" i="15"/>
  <c r="AL10" i="15"/>
  <c r="AM10" i="15"/>
  <c r="AN10" i="15"/>
  <c r="AO10" i="15"/>
  <c r="AP10" i="15"/>
  <c r="AQ10" i="15"/>
  <c r="AR10" i="15"/>
  <c r="AS10" i="15"/>
  <c r="AT10" i="15"/>
  <c r="X11" i="15"/>
  <c r="Y11" i="15"/>
  <c r="Z11" i="15"/>
  <c r="AA11" i="15"/>
  <c r="AB11" i="15"/>
  <c r="AC11" i="15"/>
  <c r="AD11" i="15"/>
  <c r="AE11" i="15"/>
  <c r="AF11" i="15"/>
  <c r="AG11" i="15"/>
  <c r="AH11" i="15"/>
  <c r="AI11" i="15"/>
  <c r="AJ11" i="15"/>
  <c r="AK11" i="15"/>
  <c r="AL11" i="15"/>
  <c r="AM11" i="15"/>
  <c r="AN11" i="15"/>
  <c r="AO11" i="15"/>
  <c r="AP11" i="15"/>
  <c r="AQ11" i="15"/>
  <c r="AR11" i="15"/>
  <c r="AS11" i="15"/>
  <c r="AT11" i="15"/>
  <c r="X12" i="15"/>
  <c r="Y12" i="15"/>
  <c r="Z12" i="15"/>
  <c r="AA12" i="15"/>
  <c r="AB12" i="15"/>
  <c r="AC12" i="15"/>
  <c r="AD12" i="15"/>
  <c r="AE12" i="15"/>
  <c r="AF12" i="15"/>
  <c r="AG12" i="15"/>
  <c r="AH12" i="15"/>
  <c r="AI12" i="15"/>
  <c r="AJ12" i="15"/>
  <c r="AK12" i="15"/>
  <c r="AL12" i="15"/>
  <c r="AM12" i="15"/>
  <c r="AN12" i="15"/>
  <c r="AO12" i="15"/>
  <c r="AP12" i="15"/>
  <c r="AQ12" i="15"/>
  <c r="AR12" i="15"/>
  <c r="AS12" i="15"/>
  <c r="AT12" i="15"/>
  <c r="X13" i="15"/>
  <c r="Y13" i="15"/>
  <c r="Z13" i="15"/>
  <c r="AA13" i="15"/>
  <c r="AB13" i="15"/>
  <c r="AC13" i="15"/>
  <c r="AD13" i="15"/>
  <c r="AE13" i="15"/>
  <c r="AF13" i="15"/>
  <c r="AG13" i="15"/>
  <c r="AH13" i="15"/>
  <c r="AI13" i="15"/>
  <c r="AJ13" i="15"/>
  <c r="AK13" i="15"/>
  <c r="AL13" i="15"/>
  <c r="AM13" i="15"/>
  <c r="AN13" i="15"/>
  <c r="AO13" i="15"/>
  <c r="AP13" i="15"/>
  <c r="AQ13" i="15"/>
  <c r="AR13" i="15"/>
  <c r="AS13" i="15"/>
  <c r="AT13" i="15"/>
  <c r="L67" i="8"/>
  <c r="K67" i="8"/>
  <c r="J67" i="8"/>
  <c r="I67" i="8"/>
  <c r="H67" i="8"/>
  <c r="G67" i="8"/>
  <c r="F67" i="8"/>
  <c r="E67" i="8"/>
  <c r="D67" i="8"/>
  <c r="Y7" i="21" l="1"/>
  <c r="Z7" i="21"/>
  <c r="R81" i="6"/>
  <c r="AT70" i="15"/>
  <c r="AO70" i="15"/>
  <c r="S83" i="14"/>
  <c r="AS78" i="4"/>
  <c r="AR70" i="15"/>
  <c r="AP70" i="15"/>
  <c r="AN70" i="15"/>
  <c r="AL70" i="15"/>
  <c r="AJ70" i="15"/>
  <c r="AH70" i="15"/>
  <c r="AF70" i="15"/>
  <c r="AD70" i="15"/>
  <c r="AB70" i="15"/>
  <c r="Z70" i="15"/>
  <c r="AS70" i="15"/>
  <c r="AQ70" i="15"/>
  <c r="AM70" i="15"/>
  <c r="AK70" i="15"/>
  <c r="AI70" i="15"/>
  <c r="AG70" i="15"/>
  <c r="AE70" i="15"/>
  <c r="AC70" i="15"/>
  <c r="AA70" i="15"/>
  <c r="Y70" i="15"/>
  <c r="AV63" i="15"/>
  <c r="AV62" i="15"/>
  <c r="AV61" i="15"/>
  <c r="AV60" i="15"/>
  <c r="AV59" i="15"/>
  <c r="AV58" i="15"/>
  <c r="AV26" i="15"/>
  <c r="AV25" i="15"/>
  <c r="AV24" i="15"/>
  <c r="AV23" i="15"/>
  <c r="AV22" i="15"/>
  <c r="AV21" i="15"/>
  <c r="AV20" i="15"/>
  <c r="AV19" i="15"/>
  <c r="AG55" i="14"/>
  <c r="AH54" i="6"/>
  <c r="V47" i="8"/>
  <c r="V47" i="15" s="1"/>
  <c r="V48" i="8"/>
  <c r="V48" i="15" s="1"/>
  <c r="V49" i="8"/>
  <c r="V49" i="15" s="1"/>
  <c r="V46" i="8"/>
  <c r="V46" i="15" s="1"/>
  <c r="W39" i="8"/>
  <c r="W39" i="15" s="1"/>
  <c r="W40" i="8"/>
  <c r="W40" i="15" s="1"/>
  <c r="V39" i="8"/>
  <c r="V39" i="15" s="1"/>
  <c r="V12" i="8"/>
  <c r="V12" i="15" s="1"/>
  <c r="W12" i="8"/>
  <c r="W12" i="15" s="1"/>
  <c r="W60" i="14"/>
  <c r="W70" i="14" s="1"/>
  <c r="X60" i="14"/>
  <c r="Y60" i="14"/>
  <c r="Y70" i="14" s="1"/>
  <c r="Z60" i="14"/>
  <c r="Z70" i="14" s="1"/>
  <c r="AA60" i="14"/>
  <c r="AA70" i="14" s="1"/>
  <c r="AB60" i="14"/>
  <c r="AB70" i="14" s="1"/>
  <c r="AC60" i="14"/>
  <c r="AC70" i="14" s="1"/>
  <c r="AD60" i="14"/>
  <c r="AD70" i="14" s="1"/>
  <c r="AE60" i="14"/>
  <c r="AE70" i="14" s="1"/>
  <c r="AF60" i="14"/>
  <c r="AF70" i="14" s="1"/>
  <c r="AG60" i="14"/>
  <c r="AG70" i="14" s="1"/>
  <c r="AH60" i="14"/>
  <c r="AH70" i="14" s="1"/>
  <c r="AI60" i="14"/>
  <c r="AI70" i="14" s="1"/>
  <c r="AJ60" i="14"/>
  <c r="AJ70" i="14" s="1"/>
  <c r="AK60" i="14"/>
  <c r="AK70" i="14" s="1"/>
  <c r="AL60" i="14"/>
  <c r="AL70" i="14" s="1"/>
  <c r="AM60" i="14"/>
  <c r="AM70" i="14" s="1"/>
  <c r="AN60" i="14"/>
  <c r="AN70" i="14" s="1"/>
  <c r="AO60" i="14"/>
  <c r="AO70" i="14" s="1"/>
  <c r="AP60" i="14"/>
  <c r="AP70" i="14" s="1"/>
  <c r="AQ60" i="14"/>
  <c r="AQ70" i="14" s="1"/>
  <c r="AR60" i="14"/>
  <c r="AR70" i="14" s="1"/>
  <c r="AS60" i="14"/>
  <c r="AS70" i="14" s="1"/>
  <c r="AT60" i="14"/>
  <c r="AT70" i="14" s="1"/>
  <c r="V60" i="14"/>
  <c r="V70" i="14" s="1"/>
  <c r="D60" i="14"/>
  <c r="D70" i="14" s="1"/>
  <c r="G47" i="14"/>
  <c r="H48" i="14"/>
  <c r="I49" i="14"/>
  <c r="J50" i="14"/>
  <c r="K51" i="14"/>
  <c r="F46" i="14"/>
  <c r="E45" i="14"/>
  <c r="W45" i="14"/>
  <c r="X45" i="14"/>
  <c r="Y45" i="14"/>
  <c r="Z45" i="14"/>
  <c r="AA45" i="14"/>
  <c r="AB45" i="14"/>
  <c r="AC45" i="14"/>
  <c r="AD45" i="14"/>
  <c r="AE45" i="14"/>
  <c r="AF45" i="14"/>
  <c r="AG45" i="14"/>
  <c r="AH45" i="14"/>
  <c r="AI45" i="14"/>
  <c r="AJ45" i="14"/>
  <c r="AK45" i="14"/>
  <c r="AL45" i="14"/>
  <c r="AM45" i="14"/>
  <c r="AN45" i="14"/>
  <c r="AO45" i="14"/>
  <c r="AP45" i="14"/>
  <c r="AQ45" i="14"/>
  <c r="AR45" i="14"/>
  <c r="AS45" i="14"/>
  <c r="AT45" i="14"/>
  <c r="W46" i="14"/>
  <c r="X46" i="14"/>
  <c r="Y46" i="14"/>
  <c r="Z46" i="14"/>
  <c r="AA46" i="14"/>
  <c r="AB46" i="14"/>
  <c r="AC46" i="14"/>
  <c r="AD46" i="14"/>
  <c r="AE46" i="14"/>
  <c r="AF46" i="14"/>
  <c r="AG46" i="14"/>
  <c r="AH46" i="14"/>
  <c r="AI46" i="14"/>
  <c r="AJ46" i="14"/>
  <c r="AK46" i="14"/>
  <c r="AL46" i="14"/>
  <c r="AM46" i="14"/>
  <c r="AN46" i="14"/>
  <c r="AO46" i="14"/>
  <c r="AP46" i="14"/>
  <c r="AQ46" i="14"/>
  <c r="AR46" i="14"/>
  <c r="AS46" i="14"/>
  <c r="AT46" i="14"/>
  <c r="W47" i="14"/>
  <c r="X47" i="14"/>
  <c r="Y47" i="14"/>
  <c r="Z47" i="14"/>
  <c r="AA47" i="14"/>
  <c r="AB47" i="14"/>
  <c r="AC47" i="14"/>
  <c r="AD47" i="14"/>
  <c r="AE47" i="14"/>
  <c r="AF47" i="14"/>
  <c r="AG47" i="14"/>
  <c r="AH47" i="14"/>
  <c r="AI47" i="14"/>
  <c r="AJ47" i="14"/>
  <c r="AK47" i="14"/>
  <c r="AL47" i="14"/>
  <c r="AM47" i="14"/>
  <c r="AN47" i="14"/>
  <c r="AO47" i="14"/>
  <c r="AP47" i="14"/>
  <c r="AQ47" i="14"/>
  <c r="AR47" i="14"/>
  <c r="AS47" i="14"/>
  <c r="AT47" i="14"/>
  <c r="W48" i="14"/>
  <c r="X48" i="14"/>
  <c r="Y48" i="14"/>
  <c r="Z48" i="14"/>
  <c r="AA48" i="14"/>
  <c r="AB48" i="14"/>
  <c r="AC48" i="14"/>
  <c r="AD48" i="14"/>
  <c r="AE48" i="14"/>
  <c r="AF48" i="14"/>
  <c r="AG48" i="14"/>
  <c r="AH48" i="14"/>
  <c r="AI48" i="14"/>
  <c r="AJ48" i="14"/>
  <c r="AK48" i="14"/>
  <c r="AL48" i="14"/>
  <c r="AM48" i="14"/>
  <c r="AN48" i="14"/>
  <c r="AO48" i="14"/>
  <c r="AP48" i="14"/>
  <c r="AQ48" i="14"/>
  <c r="AR48" i="14"/>
  <c r="AS48" i="14"/>
  <c r="AT48" i="14"/>
  <c r="W49" i="14"/>
  <c r="X49" i="14"/>
  <c r="Y49" i="14"/>
  <c r="Z49" i="14"/>
  <c r="AA49" i="14"/>
  <c r="AB49" i="14"/>
  <c r="AC49" i="14"/>
  <c r="AD49" i="14"/>
  <c r="AE49" i="14"/>
  <c r="AF49" i="14"/>
  <c r="AG49" i="14"/>
  <c r="AH49" i="14"/>
  <c r="AI49" i="14"/>
  <c r="AJ49" i="14"/>
  <c r="AK49" i="14"/>
  <c r="AL49" i="14"/>
  <c r="AM49" i="14"/>
  <c r="AN49" i="14"/>
  <c r="AO49" i="14"/>
  <c r="AP49" i="14"/>
  <c r="AQ49" i="14"/>
  <c r="AR49" i="14"/>
  <c r="AS49" i="14"/>
  <c r="AT49" i="14"/>
  <c r="W50" i="14"/>
  <c r="X50" i="14"/>
  <c r="Y50" i="14"/>
  <c r="Z50" i="14"/>
  <c r="AA50" i="14"/>
  <c r="AB50" i="14"/>
  <c r="AC50" i="14"/>
  <c r="AD50" i="14"/>
  <c r="AE50" i="14"/>
  <c r="AF50" i="14"/>
  <c r="AG50" i="14"/>
  <c r="AH50" i="14"/>
  <c r="AI50" i="14"/>
  <c r="AJ50" i="14"/>
  <c r="AK50" i="14"/>
  <c r="AL50" i="14"/>
  <c r="AM50" i="14"/>
  <c r="AN50" i="14"/>
  <c r="AO50" i="14"/>
  <c r="AP50" i="14"/>
  <c r="AQ50" i="14"/>
  <c r="AR50" i="14"/>
  <c r="AS50" i="14"/>
  <c r="AT50" i="14"/>
  <c r="V46" i="14"/>
  <c r="V47" i="14"/>
  <c r="V48" i="14"/>
  <c r="V49" i="14"/>
  <c r="V50" i="14"/>
  <c r="V45" i="14"/>
  <c r="AT27" i="14"/>
  <c r="AS27" i="14"/>
  <c r="AR27" i="14"/>
  <c r="AQ27" i="14"/>
  <c r="AP27" i="14"/>
  <c r="AO27" i="14"/>
  <c r="AN27" i="14"/>
  <c r="AM27" i="14"/>
  <c r="AL27" i="14"/>
  <c r="AK27" i="14"/>
  <c r="AJ27" i="14"/>
  <c r="AI27" i="14"/>
  <c r="AH27" i="14"/>
  <c r="AG27" i="14"/>
  <c r="AF27" i="14"/>
  <c r="AE27" i="14"/>
  <c r="AD27" i="14"/>
  <c r="AC27" i="14"/>
  <c r="AB27" i="14"/>
  <c r="AA27" i="14"/>
  <c r="Z27" i="14"/>
  <c r="Y27" i="14"/>
  <c r="AT26" i="14"/>
  <c r="AS26" i="14"/>
  <c r="AR26" i="14"/>
  <c r="AQ26" i="14"/>
  <c r="AP26" i="14"/>
  <c r="AO26" i="14"/>
  <c r="AN26" i="14"/>
  <c r="AM26" i="14"/>
  <c r="AL26" i="14"/>
  <c r="AK26" i="14"/>
  <c r="AJ26" i="14"/>
  <c r="AI26" i="14"/>
  <c r="AH26" i="14"/>
  <c r="AG26" i="14"/>
  <c r="AF26" i="14"/>
  <c r="AE26" i="14"/>
  <c r="AD26" i="14"/>
  <c r="AC26" i="14"/>
  <c r="AB26" i="14"/>
  <c r="AA26" i="14"/>
  <c r="Z26" i="14"/>
  <c r="Y26" i="14"/>
  <c r="AT25" i="14"/>
  <c r="AS25" i="14"/>
  <c r="AR25" i="14"/>
  <c r="AQ25" i="14"/>
  <c r="AP25" i="14"/>
  <c r="AO25" i="14"/>
  <c r="AN25" i="14"/>
  <c r="AM25" i="14"/>
  <c r="AL25" i="14"/>
  <c r="AK25" i="14"/>
  <c r="AJ25" i="14"/>
  <c r="AI25" i="14"/>
  <c r="AH25" i="14"/>
  <c r="AG25" i="14"/>
  <c r="AF25" i="14"/>
  <c r="AE25" i="14"/>
  <c r="AD25" i="14"/>
  <c r="AC25" i="14"/>
  <c r="AB25" i="14"/>
  <c r="AA25" i="14"/>
  <c r="Z25" i="14"/>
  <c r="Y25" i="14"/>
  <c r="AT24" i="14"/>
  <c r="AS24" i="14"/>
  <c r="AR24" i="14"/>
  <c r="AQ24" i="14"/>
  <c r="AP24" i="14"/>
  <c r="AO24" i="14"/>
  <c r="AN24" i="14"/>
  <c r="AM24" i="14"/>
  <c r="AL24" i="14"/>
  <c r="AK24" i="14"/>
  <c r="AJ24" i="14"/>
  <c r="AI24" i="14"/>
  <c r="AH24" i="14"/>
  <c r="AG24" i="14"/>
  <c r="AF24" i="14"/>
  <c r="AE24" i="14"/>
  <c r="AD24" i="14"/>
  <c r="AC24" i="14"/>
  <c r="AB24" i="14"/>
  <c r="AA24" i="14"/>
  <c r="Z24" i="14"/>
  <c r="Y24" i="14"/>
  <c r="AT23" i="14"/>
  <c r="AS23" i="14"/>
  <c r="AR23" i="14"/>
  <c r="AQ23" i="14"/>
  <c r="AP23" i="14"/>
  <c r="AO23" i="14"/>
  <c r="AN23" i="14"/>
  <c r="AM23" i="14"/>
  <c r="AL23" i="14"/>
  <c r="AK23" i="14"/>
  <c r="AJ23" i="14"/>
  <c r="AI23" i="14"/>
  <c r="AH23" i="14"/>
  <c r="AG23" i="14"/>
  <c r="AF23" i="14"/>
  <c r="AE23" i="14"/>
  <c r="AD23" i="14"/>
  <c r="AC23" i="14"/>
  <c r="AB23" i="14"/>
  <c r="AA23" i="14"/>
  <c r="Z23" i="14"/>
  <c r="Y23" i="14"/>
  <c r="AT22" i="14"/>
  <c r="AS22" i="14"/>
  <c r="AR22" i="14"/>
  <c r="AQ22" i="14"/>
  <c r="AP22" i="14"/>
  <c r="AO22" i="14"/>
  <c r="AN22" i="14"/>
  <c r="AM22" i="14"/>
  <c r="AL22" i="14"/>
  <c r="AK22" i="14"/>
  <c r="AJ22" i="14"/>
  <c r="AI22" i="14"/>
  <c r="AH22" i="14"/>
  <c r="AG22" i="14"/>
  <c r="AF22" i="14"/>
  <c r="AE22" i="14"/>
  <c r="AD22" i="14"/>
  <c r="AC22" i="14"/>
  <c r="AB22" i="14"/>
  <c r="AA22" i="14"/>
  <c r="Z22" i="14"/>
  <c r="Y22" i="14"/>
  <c r="AT21" i="14"/>
  <c r="AS21" i="14"/>
  <c r="AR21" i="14"/>
  <c r="AQ21" i="14"/>
  <c r="AP21" i="14"/>
  <c r="AO21" i="14"/>
  <c r="AN21" i="14"/>
  <c r="AM21" i="14"/>
  <c r="AL21" i="14"/>
  <c r="AK21" i="14"/>
  <c r="AJ21" i="14"/>
  <c r="AI21" i="14"/>
  <c r="AH21" i="14"/>
  <c r="AG21" i="14"/>
  <c r="AF21" i="14"/>
  <c r="AE21" i="14"/>
  <c r="AD21" i="14"/>
  <c r="AC21" i="14"/>
  <c r="AB21" i="14"/>
  <c r="AA21" i="14"/>
  <c r="Z21" i="14"/>
  <c r="Y21" i="14"/>
  <c r="AT20" i="14"/>
  <c r="AS20" i="14"/>
  <c r="AR20" i="14"/>
  <c r="AQ20" i="14"/>
  <c r="AP20" i="14"/>
  <c r="AO20" i="14"/>
  <c r="AN20" i="14"/>
  <c r="AM20" i="14"/>
  <c r="AL20" i="14"/>
  <c r="AK20" i="14"/>
  <c r="AJ20" i="14"/>
  <c r="AI20" i="14"/>
  <c r="AH20" i="14"/>
  <c r="AG20" i="14"/>
  <c r="AF20" i="14"/>
  <c r="AE20" i="14"/>
  <c r="AD20" i="14"/>
  <c r="AC20" i="14"/>
  <c r="AB20" i="14"/>
  <c r="AA20" i="14"/>
  <c r="Z20" i="14"/>
  <c r="Y20" i="14"/>
  <c r="AT19" i="14"/>
  <c r="AS19" i="14"/>
  <c r="AR19" i="14"/>
  <c r="AQ19" i="14"/>
  <c r="AP19" i="14"/>
  <c r="AO19" i="14"/>
  <c r="AN19" i="14"/>
  <c r="AM19" i="14"/>
  <c r="AL19" i="14"/>
  <c r="AK19" i="14"/>
  <c r="AJ19" i="14"/>
  <c r="AI19" i="14"/>
  <c r="AH19" i="14"/>
  <c r="AG19" i="14"/>
  <c r="AF19" i="14"/>
  <c r="AE19" i="14"/>
  <c r="AD19" i="14"/>
  <c r="AC19" i="14"/>
  <c r="AB19" i="14"/>
  <c r="AA19" i="14"/>
  <c r="Z19" i="14"/>
  <c r="Y19" i="14"/>
  <c r="W33" i="14"/>
  <c r="X33" i="14"/>
  <c r="Y33" i="14"/>
  <c r="Z33" i="14"/>
  <c r="AA33" i="14"/>
  <c r="AB33" i="14"/>
  <c r="AC33" i="14"/>
  <c r="AD33" i="14"/>
  <c r="AE33" i="14"/>
  <c r="AF33" i="14"/>
  <c r="AG33" i="14"/>
  <c r="AH33" i="14"/>
  <c r="AI33" i="14"/>
  <c r="AJ33" i="14"/>
  <c r="AK33" i="14"/>
  <c r="AL33" i="14"/>
  <c r="AM33" i="14"/>
  <c r="AN33" i="14"/>
  <c r="AO33" i="14"/>
  <c r="AP33" i="14"/>
  <c r="AQ33" i="14"/>
  <c r="AR33" i="14"/>
  <c r="AS33" i="14"/>
  <c r="AT33" i="14"/>
  <c r="W34" i="14"/>
  <c r="X34" i="14"/>
  <c r="Y34" i="14"/>
  <c r="Z34" i="14"/>
  <c r="AA34" i="14"/>
  <c r="AB34" i="14"/>
  <c r="AC34" i="14"/>
  <c r="AD34" i="14"/>
  <c r="AE34" i="14"/>
  <c r="AF34" i="14"/>
  <c r="AG34" i="14"/>
  <c r="AH34" i="14"/>
  <c r="AI34" i="14"/>
  <c r="AJ34" i="14"/>
  <c r="AK34" i="14"/>
  <c r="AL34" i="14"/>
  <c r="AM34" i="14"/>
  <c r="AN34" i="14"/>
  <c r="AO34" i="14"/>
  <c r="AP34" i="14"/>
  <c r="AQ34" i="14"/>
  <c r="AR34" i="14"/>
  <c r="AS34" i="14"/>
  <c r="AT34" i="14"/>
  <c r="W35" i="14"/>
  <c r="X35" i="14"/>
  <c r="Y35" i="14"/>
  <c r="Z35" i="14"/>
  <c r="AA35" i="14"/>
  <c r="AB35" i="14"/>
  <c r="AC35" i="14"/>
  <c r="AD35" i="14"/>
  <c r="AE35" i="14"/>
  <c r="AF35" i="14"/>
  <c r="AG35" i="14"/>
  <c r="AH35" i="14"/>
  <c r="AI35" i="14"/>
  <c r="AJ35" i="14"/>
  <c r="AK35" i="14"/>
  <c r="AL35" i="14"/>
  <c r="AM35" i="14"/>
  <c r="AN35" i="14"/>
  <c r="AO35" i="14"/>
  <c r="AP35" i="14"/>
  <c r="AQ35" i="14"/>
  <c r="AR35" i="14"/>
  <c r="AS35" i="14"/>
  <c r="AT35" i="14"/>
  <c r="W36" i="14"/>
  <c r="X36" i="14"/>
  <c r="Y36" i="14"/>
  <c r="Z36" i="14"/>
  <c r="AA36" i="14"/>
  <c r="AB36" i="14"/>
  <c r="AC36" i="14"/>
  <c r="AD36" i="14"/>
  <c r="AE36" i="14"/>
  <c r="AF36" i="14"/>
  <c r="AG36" i="14"/>
  <c r="AH36" i="14"/>
  <c r="AI36" i="14"/>
  <c r="AJ36" i="14"/>
  <c r="AK36" i="14"/>
  <c r="AL36" i="14"/>
  <c r="AM36" i="14"/>
  <c r="AN36" i="14"/>
  <c r="AO36" i="14"/>
  <c r="AP36" i="14"/>
  <c r="AQ36" i="14"/>
  <c r="AR36" i="14"/>
  <c r="AS36" i="14"/>
  <c r="AT36" i="14"/>
  <c r="W37" i="14"/>
  <c r="X37" i="14"/>
  <c r="Y37" i="14"/>
  <c r="Z37" i="14"/>
  <c r="AA37" i="14"/>
  <c r="AB37" i="14"/>
  <c r="AC37" i="14"/>
  <c r="AD37" i="14"/>
  <c r="AE37" i="14"/>
  <c r="AF37" i="14"/>
  <c r="AG37" i="14"/>
  <c r="AH37" i="14"/>
  <c r="AI37" i="14"/>
  <c r="AJ37" i="14"/>
  <c r="AK37" i="14"/>
  <c r="AL37" i="14"/>
  <c r="AM37" i="14"/>
  <c r="AN37" i="14"/>
  <c r="AO37" i="14"/>
  <c r="AP37" i="14"/>
  <c r="AQ37" i="14"/>
  <c r="AR37" i="14"/>
  <c r="AS37" i="14"/>
  <c r="AT37" i="14"/>
  <c r="W38" i="14"/>
  <c r="X38" i="14"/>
  <c r="Y38" i="14"/>
  <c r="Z38" i="14"/>
  <c r="AA38" i="14"/>
  <c r="AB38" i="14"/>
  <c r="AC38" i="14"/>
  <c r="AD38" i="14"/>
  <c r="AE38" i="14"/>
  <c r="AF38" i="14"/>
  <c r="AG38" i="14"/>
  <c r="AH38" i="14"/>
  <c r="AI38" i="14"/>
  <c r="AJ38" i="14"/>
  <c r="AK38" i="14"/>
  <c r="AL38" i="14"/>
  <c r="AM38" i="14"/>
  <c r="AN38" i="14"/>
  <c r="AO38" i="14"/>
  <c r="AP38" i="14"/>
  <c r="AQ38" i="14"/>
  <c r="AR38" i="14"/>
  <c r="AS38" i="14"/>
  <c r="AT38" i="14"/>
  <c r="W39" i="14"/>
  <c r="X39" i="14"/>
  <c r="Y39" i="14"/>
  <c r="Z39" i="14"/>
  <c r="AA39" i="14"/>
  <c r="AB39" i="14"/>
  <c r="AC39" i="14"/>
  <c r="AD39" i="14"/>
  <c r="AE39" i="14"/>
  <c r="AF39" i="14"/>
  <c r="AG39" i="14"/>
  <c r="AH39" i="14"/>
  <c r="AI39" i="14"/>
  <c r="AJ39" i="14"/>
  <c r="AK39" i="14"/>
  <c r="AL39" i="14"/>
  <c r="AM39" i="14"/>
  <c r="AN39" i="14"/>
  <c r="AO39" i="14"/>
  <c r="AP39" i="14"/>
  <c r="AQ39" i="14"/>
  <c r="AR39" i="14"/>
  <c r="AS39" i="14"/>
  <c r="AT39" i="14"/>
  <c r="W40" i="14"/>
  <c r="X40" i="14"/>
  <c r="Y40" i="14"/>
  <c r="Z40" i="14"/>
  <c r="AA40" i="14"/>
  <c r="AB40" i="14"/>
  <c r="AC40" i="14"/>
  <c r="AD40" i="14"/>
  <c r="AE40" i="14"/>
  <c r="AF40" i="14"/>
  <c r="AG40" i="14"/>
  <c r="AH40" i="14"/>
  <c r="AI40" i="14"/>
  <c r="AJ40" i="14"/>
  <c r="AK40" i="14"/>
  <c r="AL40" i="14"/>
  <c r="AM40" i="14"/>
  <c r="AN40" i="14"/>
  <c r="AO40" i="14"/>
  <c r="AP40" i="14"/>
  <c r="AQ40" i="14"/>
  <c r="AR40" i="14"/>
  <c r="AS40" i="14"/>
  <c r="AT40" i="14"/>
  <c r="W41" i="14"/>
  <c r="X41" i="14"/>
  <c r="Y41" i="14"/>
  <c r="Z41" i="14"/>
  <c r="AA41" i="14"/>
  <c r="AB41" i="14"/>
  <c r="AC41" i="14"/>
  <c r="AD41" i="14"/>
  <c r="AE41" i="14"/>
  <c r="AF41" i="14"/>
  <c r="AG41" i="14"/>
  <c r="AH41" i="14"/>
  <c r="AI41" i="14"/>
  <c r="AJ41" i="14"/>
  <c r="AK41" i="14"/>
  <c r="AL41" i="14"/>
  <c r="AM41" i="14"/>
  <c r="AN41" i="14"/>
  <c r="AO41" i="14"/>
  <c r="AP41" i="14"/>
  <c r="AQ41" i="14"/>
  <c r="AR41" i="14"/>
  <c r="AS41" i="14"/>
  <c r="AT41" i="14"/>
  <c r="V34" i="14"/>
  <c r="V35" i="14"/>
  <c r="V36" i="14"/>
  <c r="V37" i="14"/>
  <c r="V38" i="14"/>
  <c r="V39" i="14"/>
  <c r="V40" i="14"/>
  <c r="V33" i="14"/>
  <c r="E34" i="14"/>
  <c r="F35" i="14"/>
  <c r="G36" i="14"/>
  <c r="H37" i="14"/>
  <c r="I38" i="14"/>
  <c r="K40" i="14"/>
  <c r="X78" i="15"/>
  <c r="X66" i="14"/>
  <c r="X67" i="12"/>
  <c r="U27" i="17" l="1"/>
  <c r="U37" i="17"/>
  <c r="AC27" i="17"/>
  <c r="AC37" i="17"/>
  <c r="R27" i="17"/>
  <c r="R37" i="17"/>
  <c r="Z27" i="17"/>
  <c r="Z37" i="17"/>
  <c r="AH27" i="17"/>
  <c r="AH37" i="17"/>
  <c r="AJ27" i="17"/>
  <c r="AJ37" i="17"/>
  <c r="AK37" i="17" s="1"/>
  <c r="AK27" i="17"/>
  <c r="O27" i="17"/>
  <c r="O37" i="17"/>
  <c r="W27" i="17"/>
  <c r="W37" i="17"/>
  <c r="AG27" i="17"/>
  <c r="AG37" i="17"/>
  <c r="T27" i="17"/>
  <c r="T37" i="17"/>
  <c r="AB27" i="17"/>
  <c r="AB37" i="17"/>
  <c r="X70" i="14"/>
  <c r="Q27" i="17"/>
  <c r="Q37" i="17"/>
  <c r="Y27" i="17"/>
  <c r="Y37" i="17"/>
  <c r="AI27" i="17"/>
  <c r="AI37" i="17"/>
  <c r="V27" i="17"/>
  <c r="V37" i="17"/>
  <c r="AD27" i="17"/>
  <c r="AD37" i="17"/>
  <c r="S27" i="17"/>
  <c r="S37" i="17"/>
  <c r="AA27" i="17"/>
  <c r="AA37" i="17"/>
  <c r="P27" i="17"/>
  <c r="P37" i="17"/>
  <c r="X27" i="17"/>
  <c r="X37" i="17"/>
  <c r="AF27" i="17"/>
  <c r="AF37" i="17"/>
  <c r="AE27" i="17"/>
  <c r="AE37" i="17"/>
  <c r="R78" i="4"/>
  <c r="Z6" i="21"/>
  <c r="AV70" i="15"/>
  <c r="T40" i="14"/>
  <c r="T38" i="14"/>
  <c r="T36" i="14"/>
  <c r="T34" i="14"/>
  <c r="T50" i="14"/>
  <c r="T48" i="14"/>
  <c r="T46" i="14"/>
  <c r="T49" i="14"/>
  <c r="T47" i="14"/>
  <c r="AV50" i="14"/>
  <c r="AV49" i="14"/>
  <c r="AV48" i="14"/>
  <c r="AV47" i="14"/>
  <c r="AV46" i="14"/>
  <c r="AV45" i="14"/>
  <c r="T39" i="14"/>
  <c r="T37" i="14"/>
  <c r="T35" i="14"/>
  <c r="AH55" i="14"/>
  <c r="AI54" i="6"/>
  <c r="V40" i="6"/>
  <c r="W40" i="6"/>
  <c r="X40" i="6"/>
  <c r="Y40" i="6"/>
  <c r="Z40" i="6"/>
  <c r="AA40" i="6"/>
  <c r="AB40" i="6"/>
  <c r="AC40" i="6"/>
  <c r="AD40" i="6"/>
  <c r="AE40" i="6"/>
  <c r="AF40" i="6"/>
  <c r="AG40" i="6"/>
  <c r="AH40" i="6"/>
  <c r="AI40" i="6"/>
  <c r="AJ40" i="6"/>
  <c r="AK40" i="6"/>
  <c r="AL40" i="6"/>
  <c r="AM40" i="6"/>
  <c r="AN40" i="6"/>
  <c r="AO40" i="6"/>
  <c r="AP40" i="6"/>
  <c r="AQ40" i="6"/>
  <c r="AR40" i="6"/>
  <c r="AS40" i="6"/>
  <c r="U40" i="6"/>
  <c r="K40" i="6"/>
  <c r="W45" i="12"/>
  <c r="W46" i="12"/>
  <c r="W47" i="12"/>
  <c r="W48" i="12"/>
  <c r="W49" i="12"/>
  <c r="X49" i="12"/>
  <c r="Y49" i="12"/>
  <c r="AO49" i="12"/>
  <c r="W50" i="12"/>
  <c r="X50" i="12"/>
  <c r="Y50" i="12"/>
  <c r="AB50" i="12"/>
  <c r="AJ50" i="12"/>
  <c r="AO50" i="12"/>
  <c r="V46" i="12"/>
  <c r="V47" i="12"/>
  <c r="V48" i="12"/>
  <c r="V49" i="12"/>
  <c r="V50" i="12"/>
  <c r="V45" i="12"/>
  <c r="AS27" i="6"/>
  <c r="AR27" i="6"/>
  <c r="AQ27" i="6"/>
  <c r="AP27" i="6"/>
  <c r="AO27" i="6"/>
  <c r="AN27" i="6"/>
  <c r="AM27" i="6"/>
  <c r="AL27" i="6"/>
  <c r="AK27" i="6"/>
  <c r="AJ27" i="6"/>
  <c r="AI27" i="6"/>
  <c r="AH27" i="6"/>
  <c r="AG27" i="6"/>
  <c r="AF27" i="6"/>
  <c r="AE27" i="6"/>
  <c r="AD27" i="6"/>
  <c r="AC27" i="6"/>
  <c r="AB27" i="6"/>
  <c r="AA27" i="6"/>
  <c r="Z27" i="6"/>
  <c r="Y27" i="6"/>
  <c r="X27" i="6"/>
  <c r="W27" i="6"/>
  <c r="V27" i="6"/>
  <c r="L27" i="6"/>
  <c r="AS26" i="6"/>
  <c r="AR26" i="6"/>
  <c r="AQ26" i="6"/>
  <c r="AP26" i="6"/>
  <c r="AO26" i="6"/>
  <c r="AN26" i="6"/>
  <c r="AM26" i="6"/>
  <c r="AL26" i="6"/>
  <c r="AK26" i="6"/>
  <c r="AJ26" i="6"/>
  <c r="AI26" i="6"/>
  <c r="AH26" i="6"/>
  <c r="AG26" i="6"/>
  <c r="AF26" i="6"/>
  <c r="AE26" i="6"/>
  <c r="AD26" i="6"/>
  <c r="AC26" i="6"/>
  <c r="AB26" i="6"/>
  <c r="AA26" i="6"/>
  <c r="Z26" i="6"/>
  <c r="Y26" i="6"/>
  <c r="X26" i="6"/>
  <c r="W26" i="6"/>
  <c r="V26" i="6"/>
  <c r="U26" i="6"/>
  <c r="K26" i="6"/>
  <c r="AS25" i="6"/>
  <c r="AR25" i="6"/>
  <c r="AQ25" i="6"/>
  <c r="AP25" i="6"/>
  <c r="AO25" i="6"/>
  <c r="AN25" i="6"/>
  <c r="AM25" i="6"/>
  <c r="AL25" i="6"/>
  <c r="AK25" i="6"/>
  <c r="AJ25" i="6"/>
  <c r="AI25" i="6"/>
  <c r="AH25" i="6"/>
  <c r="AG25" i="6"/>
  <c r="AF25" i="6"/>
  <c r="AE25" i="6"/>
  <c r="AD25" i="6"/>
  <c r="AC25" i="6"/>
  <c r="AB25" i="6"/>
  <c r="AA25" i="6"/>
  <c r="Z25" i="6"/>
  <c r="Y25" i="6"/>
  <c r="X25" i="6"/>
  <c r="J25" i="6"/>
  <c r="AS24" i="6"/>
  <c r="AR24" i="6"/>
  <c r="AQ24" i="6"/>
  <c r="AP24" i="6"/>
  <c r="AO24" i="6"/>
  <c r="AN24" i="6"/>
  <c r="AM24" i="6"/>
  <c r="AL24" i="6"/>
  <c r="AK24" i="6"/>
  <c r="AJ24" i="6"/>
  <c r="AI24" i="6"/>
  <c r="AH24" i="6"/>
  <c r="AG24" i="6"/>
  <c r="AF24" i="6"/>
  <c r="AE24" i="6"/>
  <c r="AD24" i="6"/>
  <c r="AC24" i="6"/>
  <c r="AB24" i="6"/>
  <c r="AA24" i="6"/>
  <c r="Z24" i="6"/>
  <c r="Y24" i="6"/>
  <c r="X24" i="6"/>
  <c r="AS23" i="6"/>
  <c r="AR23" i="6"/>
  <c r="AQ23" i="6"/>
  <c r="AP23" i="6"/>
  <c r="AO23" i="6"/>
  <c r="AN23" i="6"/>
  <c r="AM23" i="6"/>
  <c r="AL23" i="6"/>
  <c r="AK23" i="6"/>
  <c r="AJ23" i="6"/>
  <c r="AI23" i="6"/>
  <c r="AH23" i="6"/>
  <c r="AG23" i="6"/>
  <c r="AF23" i="6"/>
  <c r="AE23" i="6"/>
  <c r="AD23" i="6"/>
  <c r="AC23" i="6"/>
  <c r="AB23" i="6"/>
  <c r="AA23" i="6"/>
  <c r="Z23" i="6"/>
  <c r="Y23" i="6"/>
  <c r="X23" i="6"/>
  <c r="H23" i="6"/>
  <c r="AS22" i="6"/>
  <c r="AR22" i="6"/>
  <c r="AQ22" i="6"/>
  <c r="AP22" i="6"/>
  <c r="AO22" i="6"/>
  <c r="AN22" i="6"/>
  <c r="AM22" i="6"/>
  <c r="AL22" i="6"/>
  <c r="AK22" i="6"/>
  <c r="AJ22" i="6"/>
  <c r="AI22" i="6"/>
  <c r="AH22" i="6"/>
  <c r="AG22" i="6"/>
  <c r="AF22" i="6"/>
  <c r="AE22" i="6"/>
  <c r="AD22" i="6"/>
  <c r="AC22" i="6"/>
  <c r="AB22" i="6"/>
  <c r="AA22" i="6"/>
  <c r="Z22" i="6"/>
  <c r="Y22" i="6"/>
  <c r="X22" i="6"/>
  <c r="G22" i="6"/>
  <c r="AS21" i="6"/>
  <c r="AR21" i="6"/>
  <c r="AQ21" i="6"/>
  <c r="AP21" i="6"/>
  <c r="AO21" i="6"/>
  <c r="AN21" i="6"/>
  <c r="AM21" i="6"/>
  <c r="AL21" i="6"/>
  <c r="AK21" i="6"/>
  <c r="AJ21" i="6"/>
  <c r="AI21" i="6"/>
  <c r="AH21" i="6"/>
  <c r="AG21" i="6"/>
  <c r="AF21" i="6"/>
  <c r="AE21" i="6"/>
  <c r="AD21" i="6"/>
  <c r="AC21" i="6"/>
  <c r="AB21" i="6"/>
  <c r="AA21" i="6"/>
  <c r="Z21" i="6"/>
  <c r="Y21" i="6"/>
  <c r="X21" i="6"/>
  <c r="F21" i="6"/>
  <c r="AS20" i="6"/>
  <c r="AR20" i="6"/>
  <c r="AQ20" i="6"/>
  <c r="AP20" i="6"/>
  <c r="AO20" i="6"/>
  <c r="AN20" i="6"/>
  <c r="AM20" i="6"/>
  <c r="AL20" i="6"/>
  <c r="AK20" i="6"/>
  <c r="AJ20" i="6"/>
  <c r="AI20" i="6"/>
  <c r="AH20" i="6"/>
  <c r="AG20" i="6"/>
  <c r="AF20" i="6"/>
  <c r="AE20" i="6"/>
  <c r="AD20" i="6"/>
  <c r="AC20" i="6"/>
  <c r="AB20" i="6"/>
  <c r="AA20" i="6"/>
  <c r="Z20" i="6"/>
  <c r="Y20" i="6"/>
  <c r="X20" i="6"/>
  <c r="E20" i="6"/>
  <c r="AS19" i="6"/>
  <c r="AR19" i="6"/>
  <c r="AQ19" i="6"/>
  <c r="AP19" i="6"/>
  <c r="AO19" i="6"/>
  <c r="AN19" i="6"/>
  <c r="AM19" i="6"/>
  <c r="AL19" i="6"/>
  <c r="AK19" i="6"/>
  <c r="AJ19" i="6"/>
  <c r="AI19" i="6"/>
  <c r="AH19" i="6"/>
  <c r="AG19" i="6"/>
  <c r="AF19" i="6"/>
  <c r="AE19" i="6"/>
  <c r="AD19" i="6"/>
  <c r="AC19" i="6"/>
  <c r="AB19" i="6"/>
  <c r="AA19" i="6"/>
  <c r="Z19" i="6"/>
  <c r="Y19" i="6"/>
  <c r="X19" i="6"/>
  <c r="D19" i="6"/>
  <c r="X5" i="6"/>
  <c r="Y5" i="6"/>
  <c r="Z5" i="6"/>
  <c r="AA5" i="6"/>
  <c r="AB5" i="6"/>
  <c r="AC5" i="6"/>
  <c r="AD5" i="6"/>
  <c r="AE5" i="6"/>
  <c r="AF5" i="6"/>
  <c r="AG5" i="6"/>
  <c r="AH5" i="6"/>
  <c r="AI5" i="6"/>
  <c r="AJ5" i="6"/>
  <c r="AK5" i="6"/>
  <c r="AL5" i="6"/>
  <c r="AM5" i="6"/>
  <c r="AN5" i="6"/>
  <c r="AO5" i="6"/>
  <c r="AP5" i="6"/>
  <c r="AQ5" i="6"/>
  <c r="AR5" i="6"/>
  <c r="AS5" i="6"/>
  <c r="X6" i="6"/>
  <c r="Y6" i="6"/>
  <c r="Z6" i="6"/>
  <c r="AA6" i="6"/>
  <c r="AB6" i="6"/>
  <c r="AC6" i="6"/>
  <c r="AD6" i="6"/>
  <c r="AE6" i="6"/>
  <c r="AF6" i="6"/>
  <c r="AG6" i="6"/>
  <c r="AH6" i="6"/>
  <c r="AI6" i="6"/>
  <c r="AJ6" i="6"/>
  <c r="AK6" i="6"/>
  <c r="AL6" i="6"/>
  <c r="AM6" i="6"/>
  <c r="AN6" i="6"/>
  <c r="AO6" i="6"/>
  <c r="AP6" i="6"/>
  <c r="AQ6" i="6"/>
  <c r="AR6" i="6"/>
  <c r="AS6" i="6"/>
  <c r="X7" i="6"/>
  <c r="Y7" i="6"/>
  <c r="Z7" i="6"/>
  <c r="AA7" i="6"/>
  <c r="AB7" i="6"/>
  <c r="AC7" i="6"/>
  <c r="AD7" i="6"/>
  <c r="AE7" i="6"/>
  <c r="AF7" i="6"/>
  <c r="AG7" i="6"/>
  <c r="AH7" i="6"/>
  <c r="AI7" i="6"/>
  <c r="AJ7" i="6"/>
  <c r="AK7" i="6"/>
  <c r="AL7" i="6"/>
  <c r="AM7" i="6"/>
  <c r="AN7" i="6"/>
  <c r="AO7" i="6"/>
  <c r="AP7" i="6"/>
  <c r="AQ7" i="6"/>
  <c r="AR7" i="6"/>
  <c r="AS7" i="6"/>
  <c r="X8" i="6"/>
  <c r="Y8" i="6"/>
  <c r="Z8" i="6"/>
  <c r="AA8" i="6"/>
  <c r="AB8" i="6"/>
  <c r="AC8" i="6"/>
  <c r="AD8" i="6"/>
  <c r="AE8" i="6"/>
  <c r="AF8" i="6"/>
  <c r="AG8" i="6"/>
  <c r="AH8" i="6"/>
  <c r="AI8" i="6"/>
  <c r="AJ8" i="6"/>
  <c r="AK8" i="6"/>
  <c r="AL8" i="6"/>
  <c r="AM8" i="6"/>
  <c r="AN8" i="6"/>
  <c r="AO8" i="6"/>
  <c r="AP8" i="6"/>
  <c r="AQ8" i="6"/>
  <c r="AR8" i="6"/>
  <c r="AS8" i="6"/>
  <c r="X9" i="6"/>
  <c r="Y9" i="6"/>
  <c r="Z9" i="6"/>
  <c r="AA9" i="6"/>
  <c r="AB9" i="6"/>
  <c r="AC9" i="6"/>
  <c r="AD9" i="6"/>
  <c r="AE9" i="6"/>
  <c r="AF9" i="6"/>
  <c r="AG9" i="6"/>
  <c r="AH9" i="6"/>
  <c r="AI9" i="6"/>
  <c r="AJ9" i="6"/>
  <c r="AK9" i="6"/>
  <c r="AL9" i="6"/>
  <c r="AM9" i="6"/>
  <c r="AN9" i="6"/>
  <c r="AO9" i="6"/>
  <c r="AP9" i="6"/>
  <c r="AQ9" i="6"/>
  <c r="AR9" i="6"/>
  <c r="AS9" i="6"/>
  <c r="X10" i="6"/>
  <c r="Y10" i="6"/>
  <c r="Z10" i="6"/>
  <c r="AA10" i="6"/>
  <c r="AB10" i="6"/>
  <c r="AC10" i="6"/>
  <c r="AD10" i="6"/>
  <c r="AE10" i="6"/>
  <c r="AF10" i="6"/>
  <c r="AG10" i="6"/>
  <c r="AH10" i="6"/>
  <c r="AI10" i="6"/>
  <c r="AJ10" i="6"/>
  <c r="AK10" i="6"/>
  <c r="AL10" i="6"/>
  <c r="AM10" i="6"/>
  <c r="AN10" i="6"/>
  <c r="AO10" i="6"/>
  <c r="AP10" i="6"/>
  <c r="AQ10" i="6"/>
  <c r="AR10" i="6"/>
  <c r="AS10" i="6"/>
  <c r="X11" i="6"/>
  <c r="Y11" i="6"/>
  <c r="Z11" i="6"/>
  <c r="AA11" i="6"/>
  <c r="AB11" i="6"/>
  <c r="AC11" i="6"/>
  <c r="AD11" i="6"/>
  <c r="AE11" i="6"/>
  <c r="AF11" i="6"/>
  <c r="AG11" i="6"/>
  <c r="AH11" i="6"/>
  <c r="AI11" i="6"/>
  <c r="AJ11" i="6"/>
  <c r="AK11" i="6"/>
  <c r="AL11" i="6"/>
  <c r="AM11" i="6"/>
  <c r="AN11" i="6"/>
  <c r="AO11" i="6"/>
  <c r="AP11" i="6"/>
  <c r="AQ11" i="6"/>
  <c r="AR11" i="6"/>
  <c r="AS11" i="6"/>
  <c r="V12" i="6"/>
  <c r="W12" i="6"/>
  <c r="X12" i="6"/>
  <c r="Y12" i="6"/>
  <c r="Z12" i="6"/>
  <c r="AA12" i="6"/>
  <c r="AB12" i="6"/>
  <c r="AC12" i="6"/>
  <c r="AD12" i="6"/>
  <c r="AE12" i="6"/>
  <c r="AF12" i="6"/>
  <c r="AG12" i="6"/>
  <c r="AH12" i="6"/>
  <c r="AI12" i="6"/>
  <c r="AJ12" i="6"/>
  <c r="AK12" i="6"/>
  <c r="AL12" i="6"/>
  <c r="AM12" i="6"/>
  <c r="AN12" i="6"/>
  <c r="AO12" i="6"/>
  <c r="AP12" i="6"/>
  <c r="AQ12" i="6"/>
  <c r="AR12" i="6"/>
  <c r="AS12" i="6"/>
  <c r="W13" i="6"/>
  <c r="AS13" i="6"/>
  <c r="U12" i="6"/>
  <c r="J11" i="6"/>
  <c r="H9" i="6"/>
  <c r="G8" i="6"/>
  <c r="F7" i="6"/>
  <c r="E6" i="6"/>
  <c r="D5" i="6"/>
  <c r="X27" i="14"/>
  <c r="W27" i="12"/>
  <c r="W27" i="14" s="1"/>
  <c r="X26" i="14"/>
  <c r="W26" i="14"/>
  <c r="Y5" i="12"/>
  <c r="Y5" i="14" s="1"/>
  <c r="Z5" i="12"/>
  <c r="Z5" i="14" s="1"/>
  <c r="AA5" i="12"/>
  <c r="AA5" i="14" s="1"/>
  <c r="AB5" i="12"/>
  <c r="AB5" i="14" s="1"/>
  <c r="AC5" i="12"/>
  <c r="AC5" i="14" s="1"/>
  <c r="AD5" i="12"/>
  <c r="AD5" i="14" s="1"/>
  <c r="AE5" i="12"/>
  <c r="AE5" i="14" s="1"/>
  <c r="AF5" i="12"/>
  <c r="AF5" i="14" s="1"/>
  <c r="AG5" i="12"/>
  <c r="AG5" i="14" s="1"/>
  <c r="AH5" i="12"/>
  <c r="AH5" i="14" s="1"/>
  <c r="AI5" i="12"/>
  <c r="AI5" i="14" s="1"/>
  <c r="AJ5" i="12"/>
  <c r="AJ5" i="14" s="1"/>
  <c r="AK5" i="12"/>
  <c r="AK5" i="14" s="1"/>
  <c r="AL5" i="12"/>
  <c r="AL5" i="14" s="1"/>
  <c r="AM5" i="12"/>
  <c r="AM5" i="14" s="1"/>
  <c r="AN5" i="12"/>
  <c r="AN5" i="14" s="1"/>
  <c r="AO5" i="12"/>
  <c r="AO5" i="14" s="1"/>
  <c r="AP5" i="12"/>
  <c r="AP5" i="14" s="1"/>
  <c r="AQ5" i="12"/>
  <c r="AQ5" i="14" s="1"/>
  <c r="AR5" i="12"/>
  <c r="AR5" i="14" s="1"/>
  <c r="AS5" i="12"/>
  <c r="AS5" i="14" s="1"/>
  <c r="AT5" i="12"/>
  <c r="AT5" i="14" s="1"/>
  <c r="Y6" i="12"/>
  <c r="Y6" i="14" s="1"/>
  <c r="Z6" i="12"/>
  <c r="Z6" i="14" s="1"/>
  <c r="AA6" i="12"/>
  <c r="AA6" i="14" s="1"/>
  <c r="AB6" i="12"/>
  <c r="AB6" i="14" s="1"/>
  <c r="AC6" i="12"/>
  <c r="AC6" i="14" s="1"/>
  <c r="AD6" i="12"/>
  <c r="AD6" i="14" s="1"/>
  <c r="AE6" i="12"/>
  <c r="AE6" i="14" s="1"/>
  <c r="AF6" i="12"/>
  <c r="AF6" i="14" s="1"/>
  <c r="AG6" i="12"/>
  <c r="AG6" i="14" s="1"/>
  <c r="AH6" i="12"/>
  <c r="AH6" i="14" s="1"/>
  <c r="AI6" i="12"/>
  <c r="AI6" i="14" s="1"/>
  <c r="AJ6" i="12"/>
  <c r="AJ6" i="14" s="1"/>
  <c r="AK6" i="12"/>
  <c r="AK6" i="14" s="1"/>
  <c r="AL6" i="12"/>
  <c r="AL6" i="14" s="1"/>
  <c r="AM6" i="12"/>
  <c r="AM6" i="14" s="1"/>
  <c r="AN6" i="12"/>
  <c r="AN6" i="14" s="1"/>
  <c r="AO6" i="12"/>
  <c r="AO6" i="14" s="1"/>
  <c r="AP6" i="12"/>
  <c r="AP6" i="14" s="1"/>
  <c r="AQ6" i="12"/>
  <c r="AQ6" i="14" s="1"/>
  <c r="AR6" i="12"/>
  <c r="AR6" i="14" s="1"/>
  <c r="AS6" i="12"/>
  <c r="AS6" i="14" s="1"/>
  <c r="AT6" i="12"/>
  <c r="AT6" i="14" s="1"/>
  <c r="Y7" i="12"/>
  <c r="Y7" i="14" s="1"/>
  <c r="Z7" i="12"/>
  <c r="Z7" i="14" s="1"/>
  <c r="AA7" i="12"/>
  <c r="AA7" i="14" s="1"/>
  <c r="AB7" i="12"/>
  <c r="AB7" i="14" s="1"/>
  <c r="AC7" i="12"/>
  <c r="AC7" i="14" s="1"/>
  <c r="AD7" i="12"/>
  <c r="AD7" i="14" s="1"/>
  <c r="AE7" i="12"/>
  <c r="AE7" i="14" s="1"/>
  <c r="AF7" i="12"/>
  <c r="AF7" i="14" s="1"/>
  <c r="AG7" i="12"/>
  <c r="AG7" i="14" s="1"/>
  <c r="AH7" i="12"/>
  <c r="AH7" i="14" s="1"/>
  <c r="AI7" i="12"/>
  <c r="AI7" i="14" s="1"/>
  <c r="AJ7" i="12"/>
  <c r="AJ7" i="14" s="1"/>
  <c r="AK7" i="12"/>
  <c r="AK7" i="14" s="1"/>
  <c r="AL7" i="12"/>
  <c r="AL7" i="14" s="1"/>
  <c r="AM7" i="12"/>
  <c r="AM7" i="14" s="1"/>
  <c r="AN7" i="12"/>
  <c r="AN7" i="14" s="1"/>
  <c r="AO7" i="12"/>
  <c r="AO7" i="14" s="1"/>
  <c r="AP7" i="12"/>
  <c r="AP7" i="14" s="1"/>
  <c r="AQ7" i="12"/>
  <c r="AQ7" i="14" s="1"/>
  <c r="AR7" i="12"/>
  <c r="AR7" i="14" s="1"/>
  <c r="AS7" i="12"/>
  <c r="AS7" i="14" s="1"/>
  <c r="AT7" i="12"/>
  <c r="AT7" i="14" s="1"/>
  <c r="Y8" i="12"/>
  <c r="Y8" i="14" s="1"/>
  <c r="Z8" i="12"/>
  <c r="Z8" i="14" s="1"/>
  <c r="AA8" i="12"/>
  <c r="AA8" i="14" s="1"/>
  <c r="AB8" i="12"/>
  <c r="AB8" i="14" s="1"/>
  <c r="AC8" i="12"/>
  <c r="AC8" i="14" s="1"/>
  <c r="AD8" i="12"/>
  <c r="AD8" i="14" s="1"/>
  <c r="AE8" i="12"/>
  <c r="AE8" i="14" s="1"/>
  <c r="AF8" i="12"/>
  <c r="AF8" i="14" s="1"/>
  <c r="AG8" i="12"/>
  <c r="AG8" i="14" s="1"/>
  <c r="AH8" i="12"/>
  <c r="AH8" i="14" s="1"/>
  <c r="AI8" i="12"/>
  <c r="AI8" i="14" s="1"/>
  <c r="AJ8" i="12"/>
  <c r="AJ8" i="14" s="1"/>
  <c r="AK8" i="12"/>
  <c r="AK8" i="14" s="1"/>
  <c r="AL8" i="12"/>
  <c r="AL8" i="14" s="1"/>
  <c r="AM8" i="12"/>
  <c r="AM8" i="14" s="1"/>
  <c r="AN8" i="12"/>
  <c r="AN8" i="14" s="1"/>
  <c r="AO8" i="12"/>
  <c r="AO8" i="14" s="1"/>
  <c r="AP8" i="12"/>
  <c r="AP8" i="14" s="1"/>
  <c r="AQ8" i="12"/>
  <c r="AQ8" i="14" s="1"/>
  <c r="AR8" i="12"/>
  <c r="AR8" i="14" s="1"/>
  <c r="AS8" i="12"/>
  <c r="AS8" i="14" s="1"/>
  <c r="AT8" i="12"/>
  <c r="AT8" i="14" s="1"/>
  <c r="Y9" i="12"/>
  <c r="Y9" i="14" s="1"/>
  <c r="Z9" i="12"/>
  <c r="Z9" i="14" s="1"/>
  <c r="AA9" i="12"/>
  <c r="AA9" i="14" s="1"/>
  <c r="AB9" i="12"/>
  <c r="AB9" i="14" s="1"/>
  <c r="AC9" i="12"/>
  <c r="AC9" i="14" s="1"/>
  <c r="AD9" i="12"/>
  <c r="AD9" i="14" s="1"/>
  <c r="AE9" i="12"/>
  <c r="AE9" i="14" s="1"/>
  <c r="AF9" i="12"/>
  <c r="AF9" i="14" s="1"/>
  <c r="AG9" i="12"/>
  <c r="AG9" i="14" s="1"/>
  <c r="AH9" i="12"/>
  <c r="AH9" i="14" s="1"/>
  <c r="AI9" i="12"/>
  <c r="AI9" i="14" s="1"/>
  <c r="AJ9" i="12"/>
  <c r="AJ9" i="14" s="1"/>
  <c r="AK9" i="12"/>
  <c r="AK9" i="14" s="1"/>
  <c r="AL9" i="12"/>
  <c r="AL9" i="14" s="1"/>
  <c r="AM9" i="12"/>
  <c r="AM9" i="14" s="1"/>
  <c r="AN9" i="12"/>
  <c r="AN9" i="14" s="1"/>
  <c r="AO9" i="12"/>
  <c r="AO9" i="14" s="1"/>
  <c r="AP9" i="12"/>
  <c r="AP9" i="14" s="1"/>
  <c r="AQ9" i="12"/>
  <c r="AQ9" i="14" s="1"/>
  <c r="AR9" i="12"/>
  <c r="AR9" i="14" s="1"/>
  <c r="AS9" i="12"/>
  <c r="AS9" i="14" s="1"/>
  <c r="AT9" i="12"/>
  <c r="AT9" i="14" s="1"/>
  <c r="Y10" i="12"/>
  <c r="Y10" i="14" s="1"/>
  <c r="Z10" i="12"/>
  <c r="Z10" i="14" s="1"/>
  <c r="AA10" i="12"/>
  <c r="AA10" i="14" s="1"/>
  <c r="AB10" i="12"/>
  <c r="AB10" i="14" s="1"/>
  <c r="AC10" i="12"/>
  <c r="AC10" i="14" s="1"/>
  <c r="AD10" i="12"/>
  <c r="AD10" i="14" s="1"/>
  <c r="AE10" i="12"/>
  <c r="AE10" i="14" s="1"/>
  <c r="AF10" i="12"/>
  <c r="AF10" i="14" s="1"/>
  <c r="AG10" i="12"/>
  <c r="AG10" i="14" s="1"/>
  <c r="AH10" i="12"/>
  <c r="AH10" i="14" s="1"/>
  <c r="AI10" i="12"/>
  <c r="AI10" i="14" s="1"/>
  <c r="AJ10" i="12"/>
  <c r="AJ10" i="14" s="1"/>
  <c r="AK10" i="12"/>
  <c r="AK10" i="14" s="1"/>
  <c r="AL10" i="12"/>
  <c r="AL10" i="14" s="1"/>
  <c r="AM10" i="12"/>
  <c r="AM10" i="14" s="1"/>
  <c r="AN10" i="12"/>
  <c r="AN10" i="14" s="1"/>
  <c r="AO10" i="12"/>
  <c r="AO10" i="14" s="1"/>
  <c r="AP10" i="12"/>
  <c r="AP10" i="14" s="1"/>
  <c r="AQ10" i="12"/>
  <c r="AQ10" i="14" s="1"/>
  <c r="AR10" i="12"/>
  <c r="AR10" i="14" s="1"/>
  <c r="AS10" i="12"/>
  <c r="AS10" i="14" s="1"/>
  <c r="AT10" i="12"/>
  <c r="AT10" i="14" s="1"/>
  <c r="Y11" i="12"/>
  <c r="Y11" i="14" s="1"/>
  <c r="Z11" i="12"/>
  <c r="Z11" i="14" s="1"/>
  <c r="AA11" i="12"/>
  <c r="AA11" i="14" s="1"/>
  <c r="AB11" i="12"/>
  <c r="AB11" i="14" s="1"/>
  <c r="AC11" i="12"/>
  <c r="AC11" i="14" s="1"/>
  <c r="AD11" i="12"/>
  <c r="AD11" i="14" s="1"/>
  <c r="AE11" i="12"/>
  <c r="AE11" i="14" s="1"/>
  <c r="AF11" i="12"/>
  <c r="AF11" i="14" s="1"/>
  <c r="AG11" i="12"/>
  <c r="AG11" i="14" s="1"/>
  <c r="AH11" i="12"/>
  <c r="AH11" i="14" s="1"/>
  <c r="AI11" i="12"/>
  <c r="AI11" i="14" s="1"/>
  <c r="AJ11" i="12"/>
  <c r="AJ11" i="14" s="1"/>
  <c r="AK11" i="12"/>
  <c r="AK11" i="14" s="1"/>
  <c r="AL11" i="12"/>
  <c r="AL11" i="14" s="1"/>
  <c r="AM11" i="12"/>
  <c r="AM11" i="14" s="1"/>
  <c r="AN11" i="12"/>
  <c r="AN11" i="14" s="1"/>
  <c r="AO11" i="12"/>
  <c r="AO11" i="14" s="1"/>
  <c r="AP11" i="12"/>
  <c r="AP11" i="14" s="1"/>
  <c r="AQ11" i="12"/>
  <c r="AQ11" i="14" s="1"/>
  <c r="AR11" i="12"/>
  <c r="AR11" i="14" s="1"/>
  <c r="AS11" i="12"/>
  <c r="AS11" i="14" s="1"/>
  <c r="AT11" i="12"/>
  <c r="AT11" i="14" s="1"/>
  <c r="W12" i="14"/>
  <c r="X12" i="14"/>
  <c r="Y12" i="14"/>
  <c r="Z12" i="12"/>
  <c r="Z12" i="14" s="1"/>
  <c r="AA12" i="12"/>
  <c r="AA12" i="14" s="1"/>
  <c r="AB12" i="12"/>
  <c r="AB12" i="14" s="1"/>
  <c r="AC12" i="12"/>
  <c r="AC12" i="14" s="1"/>
  <c r="AD12" i="12"/>
  <c r="AD12" i="14" s="1"/>
  <c r="AE12" i="12"/>
  <c r="AE12" i="14" s="1"/>
  <c r="AF12" i="12"/>
  <c r="AF12" i="14" s="1"/>
  <c r="AG12" i="12"/>
  <c r="AG12" i="14" s="1"/>
  <c r="AH12" i="12"/>
  <c r="AH12" i="14" s="1"/>
  <c r="AI12" i="12"/>
  <c r="AI12" i="14" s="1"/>
  <c r="AJ12" i="12"/>
  <c r="AJ12" i="14" s="1"/>
  <c r="AK12" i="12"/>
  <c r="AK12" i="14" s="1"/>
  <c r="AL12" i="12"/>
  <c r="AL12" i="14" s="1"/>
  <c r="AM12" i="12"/>
  <c r="AM12" i="14" s="1"/>
  <c r="AN12" i="12"/>
  <c r="AN12" i="14" s="1"/>
  <c r="AO12" i="12"/>
  <c r="AO12" i="14" s="1"/>
  <c r="AP12" i="12"/>
  <c r="AP12" i="14" s="1"/>
  <c r="AQ12" i="12"/>
  <c r="AQ12" i="14" s="1"/>
  <c r="AR12" i="12"/>
  <c r="AR12" i="14" s="1"/>
  <c r="AS12" i="12"/>
  <c r="AS12" i="14" s="1"/>
  <c r="AT12" i="12"/>
  <c r="AT12" i="14" s="1"/>
  <c r="X13" i="14"/>
  <c r="AT13" i="12"/>
  <c r="AT13" i="14" s="1"/>
  <c r="J25" i="14"/>
  <c r="H23" i="14"/>
  <c r="G22" i="14"/>
  <c r="F21" i="14"/>
  <c r="E20" i="14"/>
  <c r="J11" i="14"/>
  <c r="H9" i="14"/>
  <c r="F7" i="14"/>
  <c r="AJ9" i="17"/>
  <c r="AI9" i="17"/>
  <c r="AH9" i="17"/>
  <c r="AG9" i="17"/>
  <c r="AF9" i="17"/>
  <c r="AE9" i="17"/>
  <c r="AD9" i="17"/>
  <c r="AC9" i="17"/>
  <c r="AB9" i="17"/>
  <c r="AA9" i="17"/>
  <c r="Z9" i="17"/>
  <c r="Y9" i="17"/>
  <c r="X9" i="17"/>
  <c r="W9" i="17"/>
  <c r="V9" i="17"/>
  <c r="U9" i="17"/>
  <c r="T9" i="17"/>
  <c r="S9" i="17"/>
  <c r="R9" i="17"/>
  <c r="Q9" i="17"/>
  <c r="P9" i="17"/>
  <c r="O9" i="17"/>
  <c r="N9" i="17"/>
  <c r="M9" i="17"/>
  <c r="L9" i="17"/>
  <c r="AS64" i="4"/>
  <c r="AR64" i="4"/>
  <c r="AQ64" i="4"/>
  <c r="AP64" i="4"/>
  <c r="AO64" i="4"/>
  <c r="AN64" i="4"/>
  <c r="AM64" i="4"/>
  <c r="AL64" i="4"/>
  <c r="AK64" i="4"/>
  <c r="AJ64" i="4"/>
  <c r="AI64" i="4"/>
  <c r="AH64" i="4"/>
  <c r="AG64" i="4"/>
  <c r="AF64" i="4"/>
  <c r="AE64" i="4"/>
  <c r="AD64" i="4"/>
  <c r="AC64" i="4"/>
  <c r="AB64" i="4"/>
  <c r="AA64" i="4"/>
  <c r="Z64" i="4"/>
  <c r="Y64" i="4"/>
  <c r="X64" i="4"/>
  <c r="W64" i="4"/>
  <c r="V64" i="4"/>
  <c r="U64" i="4"/>
  <c r="G64" i="4"/>
  <c r="K52" i="4"/>
  <c r="AQ41" i="6"/>
  <c r="AN41" i="6"/>
  <c r="AM41" i="6"/>
  <c r="AL41" i="6"/>
  <c r="AI41" i="6"/>
  <c r="AG41" i="6"/>
  <c r="AF41" i="6"/>
  <c r="AE41" i="6"/>
  <c r="AD41" i="6"/>
  <c r="Y41" i="6"/>
  <c r="X41" i="6"/>
  <c r="W41" i="6"/>
  <c r="V41" i="6"/>
  <c r="U27" i="4"/>
  <c r="X33" i="6"/>
  <c r="X34" i="6"/>
  <c r="X35" i="6"/>
  <c r="X36" i="6"/>
  <c r="X37" i="6"/>
  <c r="X38" i="6"/>
  <c r="X39" i="6"/>
  <c r="X13" i="4"/>
  <c r="X13" i="25" s="1"/>
  <c r="X52" i="25" s="1"/>
  <c r="X55" i="25" s="1"/>
  <c r="Y13" i="4"/>
  <c r="Y13" i="25" s="1"/>
  <c r="Y52" i="25" s="1"/>
  <c r="Y55" i="25" s="1"/>
  <c r="Z13" i="4"/>
  <c r="Z13" i="25" s="1"/>
  <c r="Z52" i="25" s="1"/>
  <c r="Z55" i="25" s="1"/>
  <c r="AA13" i="4"/>
  <c r="AA13" i="25" s="1"/>
  <c r="AA52" i="25" s="1"/>
  <c r="AA55" i="25" s="1"/>
  <c r="AB13" i="4"/>
  <c r="AB13" i="25" s="1"/>
  <c r="AB52" i="25" s="1"/>
  <c r="AB55" i="25" s="1"/>
  <c r="AC13" i="4"/>
  <c r="AC13" i="25" s="1"/>
  <c r="AC52" i="25" s="1"/>
  <c r="AC55" i="25" s="1"/>
  <c r="AD13" i="4"/>
  <c r="AD13" i="25" s="1"/>
  <c r="AD52" i="25" s="1"/>
  <c r="AD55" i="25" s="1"/>
  <c r="AE13" i="4"/>
  <c r="AE13" i="25" s="1"/>
  <c r="AE52" i="25" s="1"/>
  <c r="AE55" i="25" s="1"/>
  <c r="AF13" i="4"/>
  <c r="AG13" i="4"/>
  <c r="AG13" i="25" s="1"/>
  <c r="AG52" i="25" s="1"/>
  <c r="AG55" i="25" s="1"/>
  <c r="AH13" i="4"/>
  <c r="AI13" i="4"/>
  <c r="AI13" i="25" s="1"/>
  <c r="AI52" i="25" s="1"/>
  <c r="AI55" i="25" s="1"/>
  <c r="AJ13" i="4"/>
  <c r="AK13" i="4"/>
  <c r="AK13" i="25" s="1"/>
  <c r="AK52" i="25" s="1"/>
  <c r="AK55" i="25" s="1"/>
  <c r="AL13" i="4"/>
  <c r="AM13" i="4"/>
  <c r="AN13" i="4"/>
  <c r="AO13" i="4"/>
  <c r="AP13" i="4"/>
  <c r="AQ13" i="4"/>
  <c r="AR13" i="4"/>
  <c r="U13" i="4"/>
  <c r="AS39" i="6"/>
  <c r="AR39" i="6"/>
  <c r="AQ39" i="6"/>
  <c r="AP39" i="6"/>
  <c r="AO39" i="6"/>
  <c r="AN39" i="6"/>
  <c r="AM39" i="6"/>
  <c r="AL39" i="6"/>
  <c r="AK39" i="6"/>
  <c r="AJ39" i="6"/>
  <c r="AI39" i="6"/>
  <c r="AH39" i="6"/>
  <c r="AG39" i="6"/>
  <c r="AF39" i="6"/>
  <c r="AE39" i="6"/>
  <c r="AD39" i="6"/>
  <c r="AC39" i="6"/>
  <c r="AB39" i="6"/>
  <c r="AA39" i="6"/>
  <c r="Z39" i="6"/>
  <c r="Y39" i="6"/>
  <c r="W39" i="4"/>
  <c r="V39" i="4"/>
  <c r="U39" i="4"/>
  <c r="U39" i="25" s="1"/>
  <c r="AS38" i="6"/>
  <c r="AR38" i="6"/>
  <c r="AQ38" i="6"/>
  <c r="AP38" i="6"/>
  <c r="AO38" i="6"/>
  <c r="AN38" i="6"/>
  <c r="AM38" i="6"/>
  <c r="AL38" i="6"/>
  <c r="AK38" i="6"/>
  <c r="AJ38" i="6"/>
  <c r="AI38" i="6"/>
  <c r="AH38" i="6"/>
  <c r="AG38" i="6"/>
  <c r="AF38" i="6"/>
  <c r="AE38" i="6"/>
  <c r="AD38" i="6"/>
  <c r="AC38" i="6"/>
  <c r="AB38" i="6"/>
  <c r="AA38" i="6"/>
  <c r="Z38" i="6"/>
  <c r="Y38" i="6"/>
  <c r="W38" i="4"/>
  <c r="V38" i="4"/>
  <c r="U38" i="4"/>
  <c r="U38" i="25" s="1"/>
  <c r="AS37" i="6"/>
  <c r="AR37" i="6"/>
  <c r="AQ37" i="6"/>
  <c r="AP37" i="6"/>
  <c r="AO37" i="6"/>
  <c r="AN37" i="6"/>
  <c r="AM37" i="6"/>
  <c r="AL37" i="6"/>
  <c r="AK37" i="6"/>
  <c r="AJ37" i="6"/>
  <c r="AI37" i="6"/>
  <c r="AH37" i="6"/>
  <c r="AG37" i="6"/>
  <c r="AF37" i="6"/>
  <c r="AE37" i="6"/>
  <c r="AD37" i="6"/>
  <c r="AC37" i="6"/>
  <c r="AB37" i="6"/>
  <c r="AA37" i="6"/>
  <c r="Z37" i="6"/>
  <c r="Y37" i="6"/>
  <c r="W37" i="4"/>
  <c r="V37" i="4"/>
  <c r="U37" i="4"/>
  <c r="U37" i="25" s="1"/>
  <c r="AS36" i="6"/>
  <c r="AR36" i="6"/>
  <c r="AQ36" i="6"/>
  <c r="AP36" i="6"/>
  <c r="AO36" i="6"/>
  <c r="AN36" i="6"/>
  <c r="AM36" i="6"/>
  <c r="AL36" i="6"/>
  <c r="AK36" i="6"/>
  <c r="AJ36" i="6"/>
  <c r="AI36" i="6"/>
  <c r="AH36" i="6"/>
  <c r="AG36" i="6"/>
  <c r="AF36" i="6"/>
  <c r="AE36" i="6"/>
  <c r="AD36" i="6"/>
  <c r="AC36" i="6"/>
  <c r="AB36" i="6"/>
  <c r="AA36" i="6"/>
  <c r="Z36" i="6"/>
  <c r="Y36" i="6"/>
  <c r="W36" i="4"/>
  <c r="V36" i="4"/>
  <c r="U36" i="4"/>
  <c r="U36" i="25" s="1"/>
  <c r="AS35" i="6"/>
  <c r="AR35" i="6"/>
  <c r="AQ35" i="6"/>
  <c r="AP35" i="6"/>
  <c r="AO35" i="6"/>
  <c r="AN35" i="6"/>
  <c r="AM35" i="6"/>
  <c r="AL35" i="6"/>
  <c r="AK35" i="6"/>
  <c r="AJ35" i="6"/>
  <c r="AI35" i="6"/>
  <c r="AH35" i="6"/>
  <c r="AG35" i="6"/>
  <c r="AF35" i="6"/>
  <c r="AE35" i="6"/>
  <c r="AD35" i="6"/>
  <c r="AC35" i="6"/>
  <c r="AB35" i="6"/>
  <c r="AA35" i="6"/>
  <c r="Z35" i="6"/>
  <c r="Y35" i="6"/>
  <c r="W35" i="4"/>
  <c r="V35" i="4"/>
  <c r="U35" i="4"/>
  <c r="U35" i="25" s="1"/>
  <c r="AS34" i="6"/>
  <c r="AR34" i="6"/>
  <c r="AQ34" i="6"/>
  <c r="AP34" i="6"/>
  <c r="AO34" i="6"/>
  <c r="AN34" i="6"/>
  <c r="AM34" i="6"/>
  <c r="AL34" i="6"/>
  <c r="AK34" i="6"/>
  <c r="AJ34" i="6"/>
  <c r="AI34" i="6"/>
  <c r="AH34" i="6"/>
  <c r="AG34" i="6"/>
  <c r="AF34" i="6"/>
  <c r="AE34" i="6"/>
  <c r="AD34" i="6"/>
  <c r="AC34" i="6"/>
  <c r="AB34" i="6"/>
  <c r="AA34" i="6"/>
  <c r="Z34" i="6"/>
  <c r="Y34" i="6"/>
  <c r="W34" i="4"/>
  <c r="V34" i="4"/>
  <c r="U34" i="4"/>
  <c r="U34" i="25" s="1"/>
  <c r="AS33" i="6"/>
  <c r="AR33" i="6"/>
  <c r="AQ33" i="6"/>
  <c r="AP33" i="6"/>
  <c r="AO33" i="6"/>
  <c r="AN33" i="6"/>
  <c r="AM33" i="6"/>
  <c r="AL33" i="6"/>
  <c r="AK33" i="6"/>
  <c r="AJ33" i="6"/>
  <c r="AI33" i="6"/>
  <c r="AH33" i="6"/>
  <c r="AG33" i="6"/>
  <c r="AF33" i="6"/>
  <c r="AE33" i="6"/>
  <c r="AD33" i="6"/>
  <c r="AC33" i="6"/>
  <c r="AB33" i="6"/>
  <c r="AA33" i="6"/>
  <c r="Z33" i="6"/>
  <c r="Y33" i="6"/>
  <c r="W33" i="4"/>
  <c r="V33" i="4"/>
  <c r="U33" i="4"/>
  <c r="W25" i="4"/>
  <c r="V25" i="4"/>
  <c r="U25" i="4"/>
  <c r="W24" i="4"/>
  <c r="V24" i="4"/>
  <c r="U24" i="4"/>
  <c r="W23" i="4"/>
  <c r="V23" i="4"/>
  <c r="U23" i="4"/>
  <c r="W22" i="4"/>
  <c r="V22" i="4"/>
  <c r="U22" i="4"/>
  <c r="W21" i="4"/>
  <c r="V21" i="4"/>
  <c r="U21" i="4"/>
  <c r="W20" i="4"/>
  <c r="V20" i="4"/>
  <c r="U20" i="4"/>
  <c r="V19" i="4"/>
  <c r="U19" i="4"/>
  <c r="V6" i="4"/>
  <c r="W6" i="4"/>
  <c r="V7" i="4"/>
  <c r="W7" i="4"/>
  <c r="V8" i="4"/>
  <c r="W8" i="4"/>
  <c r="V9" i="4"/>
  <c r="W9" i="4"/>
  <c r="V10" i="4"/>
  <c r="W10" i="4"/>
  <c r="V11" i="4"/>
  <c r="W11" i="4"/>
  <c r="U6" i="4"/>
  <c r="U7" i="4"/>
  <c r="U8" i="4"/>
  <c r="U9" i="4"/>
  <c r="U10" i="4"/>
  <c r="U11" i="4"/>
  <c r="AS13" i="3"/>
  <c r="AR13" i="3"/>
  <c r="AQ13" i="3"/>
  <c r="AP13" i="3"/>
  <c r="AO13" i="3"/>
  <c r="AN13" i="3"/>
  <c r="AM13" i="3"/>
  <c r="AL13" i="3"/>
  <c r="AK13" i="3"/>
  <c r="AJ13" i="3"/>
  <c r="AI13" i="3"/>
  <c r="AH13" i="3"/>
  <c r="AG13" i="3"/>
  <c r="AF13" i="3"/>
  <c r="AE13" i="3"/>
  <c r="AD13" i="3"/>
  <c r="AC13" i="3"/>
  <c r="AB13" i="3"/>
  <c r="AA13" i="3"/>
  <c r="Z13" i="3"/>
  <c r="Y13" i="3"/>
  <c r="X13" i="3"/>
  <c r="W13" i="3"/>
  <c r="V13" i="3"/>
  <c r="U13" i="3"/>
  <c r="AS11" i="3"/>
  <c r="AR11" i="3"/>
  <c r="AQ11" i="3"/>
  <c r="AP11" i="3"/>
  <c r="AO11" i="3"/>
  <c r="AN11" i="3"/>
  <c r="AM11" i="3"/>
  <c r="AL11" i="3"/>
  <c r="AK11" i="3"/>
  <c r="AJ11" i="3"/>
  <c r="AI11" i="3"/>
  <c r="AH11" i="3"/>
  <c r="AG11" i="3"/>
  <c r="AF11" i="3"/>
  <c r="AE11" i="3"/>
  <c r="AD11" i="3"/>
  <c r="AC11" i="3"/>
  <c r="AB11" i="3"/>
  <c r="AA11" i="3"/>
  <c r="Z11" i="3"/>
  <c r="Y11" i="3"/>
  <c r="X11" i="3"/>
  <c r="W11" i="3"/>
  <c r="V11" i="3"/>
  <c r="U11" i="3"/>
  <c r="AS10" i="3"/>
  <c r="AR10" i="3"/>
  <c r="AQ10" i="3"/>
  <c r="AP10" i="3"/>
  <c r="AO10" i="3"/>
  <c r="AN10" i="3"/>
  <c r="AM10" i="3"/>
  <c r="AL10" i="3"/>
  <c r="AK10" i="3"/>
  <c r="AJ10" i="3"/>
  <c r="AI10" i="3"/>
  <c r="AH10" i="3"/>
  <c r="AG10" i="3"/>
  <c r="AF10" i="3"/>
  <c r="AE10" i="3"/>
  <c r="AD10" i="3"/>
  <c r="AC10" i="3"/>
  <c r="AB10" i="3"/>
  <c r="AA10" i="3"/>
  <c r="Z10" i="3"/>
  <c r="Y10" i="3"/>
  <c r="X10" i="3"/>
  <c r="W10" i="3"/>
  <c r="V10" i="3"/>
  <c r="U10" i="3"/>
  <c r="AS9" i="3"/>
  <c r="AR9" i="3"/>
  <c r="AQ9" i="3"/>
  <c r="AP9" i="3"/>
  <c r="AO9" i="3"/>
  <c r="AN9" i="3"/>
  <c r="AM9" i="3"/>
  <c r="AL9" i="3"/>
  <c r="AK9" i="3"/>
  <c r="AJ9" i="3"/>
  <c r="AI9" i="3"/>
  <c r="AH9" i="3"/>
  <c r="AG9" i="3"/>
  <c r="AF9" i="3"/>
  <c r="AE9" i="3"/>
  <c r="AD9" i="3"/>
  <c r="AC9" i="3"/>
  <c r="AB9" i="3"/>
  <c r="AA9" i="3"/>
  <c r="Z9" i="3"/>
  <c r="Y9" i="3"/>
  <c r="X9" i="3"/>
  <c r="W9" i="3"/>
  <c r="V9" i="3"/>
  <c r="U9" i="3"/>
  <c r="AS8" i="3"/>
  <c r="AR8" i="3"/>
  <c r="AQ8" i="3"/>
  <c r="AP8" i="3"/>
  <c r="AO8" i="3"/>
  <c r="AN8" i="3"/>
  <c r="AM8" i="3"/>
  <c r="AL8" i="3"/>
  <c r="AK8" i="3"/>
  <c r="AJ8" i="3"/>
  <c r="AI8" i="3"/>
  <c r="AH8" i="3"/>
  <c r="AG8" i="3"/>
  <c r="AF8" i="3"/>
  <c r="AE8" i="3"/>
  <c r="AD8" i="3"/>
  <c r="AC8" i="3"/>
  <c r="AB8" i="3"/>
  <c r="AA8" i="3"/>
  <c r="Z8" i="3"/>
  <c r="Y8" i="3"/>
  <c r="X8" i="3"/>
  <c r="W8" i="3"/>
  <c r="V8" i="3"/>
  <c r="U8" i="3"/>
  <c r="AS7" i="3"/>
  <c r="AR7" i="3"/>
  <c r="AQ7" i="3"/>
  <c r="AP7" i="3"/>
  <c r="AO7" i="3"/>
  <c r="AN7" i="3"/>
  <c r="AM7" i="3"/>
  <c r="AL7" i="3"/>
  <c r="AK7" i="3"/>
  <c r="AJ7" i="3"/>
  <c r="AI7" i="3"/>
  <c r="AH7" i="3"/>
  <c r="AG7" i="3"/>
  <c r="AF7" i="3"/>
  <c r="AE7" i="3"/>
  <c r="AD7" i="3"/>
  <c r="AC7" i="3"/>
  <c r="AB7" i="3"/>
  <c r="AA7" i="3"/>
  <c r="Z7" i="3"/>
  <c r="Y7" i="3"/>
  <c r="X7" i="3"/>
  <c r="W7" i="3"/>
  <c r="V7" i="3"/>
  <c r="U7" i="3"/>
  <c r="AS6" i="3"/>
  <c r="AR6" i="3"/>
  <c r="AQ6" i="3"/>
  <c r="AP6" i="3"/>
  <c r="AO6" i="3"/>
  <c r="AN6" i="3"/>
  <c r="AM6" i="3"/>
  <c r="AL6" i="3"/>
  <c r="AK6" i="3"/>
  <c r="AJ6" i="3"/>
  <c r="AI6" i="3"/>
  <c r="AH6" i="3"/>
  <c r="AG6" i="3"/>
  <c r="AF6" i="3"/>
  <c r="AE6" i="3"/>
  <c r="AD6" i="3"/>
  <c r="AC6" i="3"/>
  <c r="AB6" i="3"/>
  <c r="AA6" i="3"/>
  <c r="Z6" i="3"/>
  <c r="Y6" i="3"/>
  <c r="X6" i="3"/>
  <c r="W6" i="3"/>
  <c r="V6" i="3"/>
  <c r="U6" i="3"/>
  <c r="AS5" i="3"/>
  <c r="AR5" i="3"/>
  <c r="AQ5" i="3"/>
  <c r="AP5" i="3"/>
  <c r="AO5" i="3"/>
  <c r="AN5" i="3"/>
  <c r="AM5" i="3"/>
  <c r="AL5" i="3"/>
  <c r="AK5" i="3"/>
  <c r="AJ5" i="3"/>
  <c r="AI5" i="3"/>
  <c r="AH5" i="3"/>
  <c r="AG5" i="3"/>
  <c r="AF5" i="3"/>
  <c r="AE5" i="3"/>
  <c r="AD5" i="3"/>
  <c r="AC5" i="3"/>
  <c r="AB5" i="3"/>
  <c r="AA5" i="3"/>
  <c r="Z5" i="3"/>
  <c r="Y5" i="3"/>
  <c r="X5" i="3"/>
  <c r="W5" i="3"/>
  <c r="V5" i="3"/>
  <c r="AS41" i="3"/>
  <c r="AR41" i="3"/>
  <c r="AQ41" i="3"/>
  <c r="AP41" i="3"/>
  <c r="AO41" i="3"/>
  <c r="AN41" i="3"/>
  <c r="AM41" i="3"/>
  <c r="AL41" i="3"/>
  <c r="AK41" i="3"/>
  <c r="AJ41" i="3"/>
  <c r="AI41" i="3"/>
  <c r="AH41" i="3"/>
  <c r="AG41" i="3"/>
  <c r="AF41" i="3"/>
  <c r="AE41" i="3"/>
  <c r="AD41" i="3"/>
  <c r="AC41" i="3"/>
  <c r="AB41" i="3"/>
  <c r="AA41" i="3"/>
  <c r="Z41" i="3"/>
  <c r="Y41" i="3"/>
  <c r="X41" i="3"/>
  <c r="W41" i="3"/>
  <c r="V41" i="3"/>
  <c r="U41" i="3"/>
  <c r="AS39" i="3"/>
  <c r="AR39" i="3"/>
  <c r="AQ39" i="3"/>
  <c r="AP39" i="3"/>
  <c r="AO39" i="3"/>
  <c r="AN39" i="3"/>
  <c r="AM39" i="3"/>
  <c r="AL39" i="3"/>
  <c r="AK39" i="3"/>
  <c r="AJ39" i="3"/>
  <c r="AI39" i="3"/>
  <c r="AH39" i="3"/>
  <c r="AG39" i="3"/>
  <c r="AF39" i="3"/>
  <c r="AE39" i="3"/>
  <c r="AD39" i="3"/>
  <c r="AC39" i="3"/>
  <c r="AB39" i="3"/>
  <c r="AA39" i="3"/>
  <c r="Z39" i="3"/>
  <c r="Y39" i="3"/>
  <c r="X39" i="3"/>
  <c r="W39" i="3"/>
  <c r="V39" i="3"/>
  <c r="U39" i="3"/>
  <c r="AS38" i="3"/>
  <c r="AR38" i="3"/>
  <c r="AQ38" i="3"/>
  <c r="AP38" i="3"/>
  <c r="AO38" i="3"/>
  <c r="AN38" i="3"/>
  <c r="AM38" i="3"/>
  <c r="AL38" i="3"/>
  <c r="AK38" i="3"/>
  <c r="AJ38" i="3"/>
  <c r="AI38" i="3"/>
  <c r="AH38" i="3"/>
  <c r="AG38" i="3"/>
  <c r="AF38" i="3"/>
  <c r="AE38" i="3"/>
  <c r="AD38" i="3"/>
  <c r="AC38" i="3"/>
  <c r="AB38" i="3"/>
  <c r="AA38" i="3"/>
  <c r="Z38" i="3"/>
  <c r="Y38" i="3"/>
  <c r="X38" i="3"/>
  <c r="W38" i="3"/>
  <c r="V38" i="3"/>
  <c r="U38" i="3"/>
  <c r="AS37" i="3"/>
  <c r="AR37" i="3"/>
  <c r="AQ37" i="3"/>
  <c r="AP37" i="3"/>
  <c r="AO37" i="3"/>
  <c r="AN37" i="3"/>
  <c r="AM37" i="3"/>
  <c r="AL37" i="3"/>
  <c r="AK37" i="3"/>
  <c r="AJ37" i="3"/>
  <c r="AI37" i="3"/>
  <c r="AH37" i="3"/>
  <c r="AG37" i="3"/>
  <c r="AF37" i="3"/>
  <c r="AE37" i="3"/>
  <c r="AD37" i="3"/>
  <c r="AC37" i="3"/>
  <c r="AB37" i="3"/>
  <c r="AA37" i="3"/>
  <c r="Z37" i="3"/>
  <c r="Y37" i="3"/>
  <c r="X37" i="3"/>
  <c r="W37" i="3"/>
  <c r="V37" i="3"/>
  <c r="U37" i="3"/>
  <c r="AS36" i="3"/>
  <c r="AR36" i="3"/>
  <c r="AQ36" i="3"/>
  <c r="AP36" i="3"/>
  <c r="AO36" i="3"/>
  <c r="AN36" i="3"/>
  <c r="AM36" i="3"/>
  <c r="AL36" i="3"/>
  <c r="AK36" i="3"/>
  <c r="AJ36" i="3"/>
  <c r="AI36" i="3"/>
  <c r="AH36" i="3"/>
  <c r="AG36" i="3"/>
  <c r="AF36" i="3"/>
  <c r="AE36" i="3"/>
  <c r="AD36" i="3"/>
  <c r="AC36" i="3"/>
  <c r="AB36" i="3"/>
  <c r="AA36" i="3"/>
  <c r="Z36" i="3"/>
  <c r="Y36" i="3"/>
  <c r="X36" i="3"/>
  <c r="W36" i="3"/>
  <c r="V36" i="3"/>
  <c r="U36" i="3"/>
  <c r="AS35" i="3"/>
  <c r="AR35" i="3"/>
  <c r="AQ35" i="3"/>
  <c r="AP35" i="3"/>
  <c r="AO35" i="3"/>
  <c r="AN35" i="3"/>
  <c r="AM35" i="3"/>
  <c r="AL35" i="3"/>
  <c r="AK35" i="3"/>
  <c r="AJ35" i="3"/>
  <c r="AI35" i="3"/>
  <c r="AH35" i="3"/>
  <c r="AG35" i="3"/>
  <c r="AF35" i="3"/>
  <c r="AE35" i="3"/>
  <c r="AD35" i="3"/>
  <c r="AC35" i="3"/>
  <c r="AB35" i="3"/>
  <c r="AA35" i="3"/>
  <c r="Z35" i="3"/>
  <c r="Y35" i="3"/>
  <c r="X35" i="3"/>
  <c r="W35" i="3"/>
  <c r="V35" i="3"/>
  <c r="U35" i="3"/>
  <c r="AS34" i="3"/>
  <c r="AR34" i="3"/>
  <c r="AQ34" i="3"/>
  <c r="AP34" i="3"/>
  <c r="AO34" i="3"/>
  <c r="AN34" i="3"/>
  <c r="AM34" i="3"/>
  <c r="AL34" i="3"/>
  <c r="AK34" i="3"/>
  <c r="AJ34" i="3"/>
  <c r="AI34" i="3"/>
  <c r="AH34" i="3"/>
  <c r="AG34" i="3"/>
  <c r="AF34" i="3"/>
  <c r="AE34" i="3"/>
  <c r="AD34" i="3"/>
  <c r="AC34" i="3"/>
  <c r="AB34" i="3"/>
  <c r="AA34" i="3"/>
  <c r="Z34" i="3"/>
  <c r="Y34" i="3"/>
  <c r="X34" i="3"/>
  <c r="W34" i="3"/>
  <c r="V34" i="3"/>
  <c r="U34" i="3"/>
  <c r="AS33" i="3"/>
  <c r="AR33" i="3"/>
  <c r="AQ33" i="3"/>
  <c r="AP33" i="3"/>
  <c r="AO33" i="3"/>
  <c r="AN33" i="3"/>
  <c r="AM33" i="3"/>
  <c r="AL33" i="3"/>
  <c r="AK33" i="3"/>
  <c r="AJ33" i="3"/>
  <c r="AI33" i="3"/>
  <c r="AH33" i="3"/>
  <c r="AG33" i="3"/>
  <c r="AF33" i="3"/>
  <c r="AE33" i="3"/>
  <c r="AD33" i="3"/>
  <c r="AC33" i="3"/>
  <c r="AB33" i="3"/>
  <c r="AA33" i="3"/>
  <c r="Z33" i="3"/>
  <c r="Y33" i="3"/>
  <c r="X33" i="3"/>
  <c r="W33" i="3"/>
  <c r="V33" i="3"/>
  <c r="U33" i="3"/>
  <c r="V27" i="3"/>
  <c r="W27" i="3"/>
  <c r="X27" i="3"/>
  <c r="Y27" i="3"/>
  <c r="Z27" i="3"/>
  <c r="AA27" i="3"/>
  <c r="AB27" i="3"/>
  <c r="AC27" i="3"/>
  <c r="AD27" i="3"/>
  <c r="AE27" i="3"/>
  <c r="AF27" i="3"/>
  <c r="AG27" i="3"/>
  <c r="AH27" i="3"/>
  <c r="AI27" i="3"/>
  <c r="AJ27" i="3"/>
  <c r="AK27" i="3"/>
  <c r="AL27" i="3"/>
  <c r="AM27" i="3"/>
  <c r="AN27" i="3"/>
  <c r="AO27" i="3"/>
  <c r="AP27" i="3"/>
  <c r="AQ27" i="3"/>
  <c r="AR27" i="3"/>
  <c r="AS27" i="3"/>
  <c r="U27" i="3"/>
  <c r="V19" i="3"/>
  <c r="W19" i="3"/>
  <c r="X19" i="3"/>
  <c r="Y19" i="3"/>
  <c r="Z19" i="3"/>
  <c r="AA19" i="3"/>
  <c r="AB19" i="3"/>
  <c r="AC19" i="3"/>
  <c r="AD19" i="3"/>
  <c r="AE19" i="3"/>
  <c r="AF19" i="3"/>
  <c r="AG19" i="3"/>
  <c r="AH19" i="3"/>
  <c r="AI19" i="3"/>
  <c r="AJ19" i="3"/>
  <c r="AK19" i="3"/>
  <c r="AL19" i="3"/>
  <c r="AM19" i="3"/>
  <c r="AN19" i="3"/>
  <c r="AO19" i="3"/>
  <c r="AP19" i="3"/>
  <c r="AQ19" i="3"/>
  <c r="AR19" i="3"/>
  <c r="AS19" i="3"/>
  <c r="V20" i="3"/>
  <c r="W20" i="3"/>
  <c r="X20" i="3"/>
  <c r="Y20" i="3"/>
  <c r="Z20" i="3"/>
  <c r="AA20" i="3"/>
  <c r="AB20" i="3"/>
  <c r="AC20" i="3"/>
  <c r="AD20" i="3"/>
  <c r="AE20" i="3"/>
  <c r="AF20" i="3"/>
  <c r="AG20" i="3"/>
  <c r="AH20" i="3"/>
  <c r="AI20" i="3"/>
  <c r="AJ20" i="3"/>
  <c r="AK20" i="3"/>
  <c r="AL20" i="3"/>
  <c r="AM20" i="3"/>
  <c r="AN20" i="3"/>
  <c r="AO20" i="3"/>
  <c r="AP20" i="3"/>
  <c r="AQ20" i="3"/>
  <c r="AR20" i="3"/>
  <c r="AS20" i="3"/>
  <c r="V21" i="3"/>
  <c r="W21" i="3"/>
  <c r="X21" i="3"/>
  <c r="Y21" i="3"/>
  <c r="Z21" i="3"/>
  <c r="AA21" i="3"/>
  <c r="AB21" i="3"/>
  <c r="AC21" i="3"/>
  <c r="AD21" i="3"/>
  <c r="AE21" i="3"/>
  <c r="AF21" i="3"/>
  <c r="AG21" i="3"/>
  <c r="AH21" i="3"/>
  <c r="AI21" i="3"/>
  <c r="AJ21" i="3"/>
  <c r="AK21" i="3"/>
  <c r="AL21" i="3"/>
  <c r="AM21" i="3"/>
  <c r="AN21" i="3"/>
  <c r="AO21" i="3"/>
  <c r="AP21" i="3"/>
  <c r="AQ21" i="3"/>
  <c r="AR21" i="3"/>
  <c r="AS21" i="3"/>
  <c r="V22" i="3"/>
  <c r="W22" i="3"/>
  <c r="X22" i="3"/>
  <c r="Y22" i="3"/>
  <c r="Z22" i="3"/>
  <c r="AA22" i="3"/>
  <c r="AB22" i="3"/>
  <c r="AC22" i="3"/>
  <c r="AD22" i="3"/>
  <c r="AE22" i="3"/>
  <c r="AF22" i="3"/>
  <c r="AG22" i="3"/>
  <c r="AH22" i="3"/>
  <c r="AI22" i="3"/>
  <c r="AJ22" i="3"/>
  <c r="AK22" i="3"/>
  <c r="AL22" i="3"/>
  <c r="AM22" i="3"/>
  <c r="AN22" i="3"/>
  <c r="AO22" i="3"/>
  <c r="AP22" i="3"/>
  <c r="AQ22" i="3"/>
  <c r="AR22" i="3"/>
  <c r="AS22" i="3"/>
  <c r="V23" i="3"/>
  <c r="W23" i="3"/>
  <c r="X23" i="3"/>
  <c r="Y23" i="3"/>
  <c r="Z23" i="3"/>
  <c r="AA23" i="3"/>
  <c r="AB23" i="3"/>
  <c r="AC23" i="3"/>
  <c r="AD23" i="3"/>
  <c r="AE23" i="3"/>
  <c r="AF23" i="3"/>
  <c r="AG23" i="3"/>
  <c r="AH23" i="3"/>
  <c r="AI23" i="3"/>
  <c r="AJ23" i="3"/>
  <c r="AK23" i="3"/>
  <c r="AL23" i="3"/>
  <c r="AM23" i="3"/>
  <c r="AN23" i="3"/>
  <c r="AO23" i="3"/>
  <c r="AP23" i="3"/>
  <c r="AQ23" i="3"/>
  <c r="AR23" i="3"/>
  <c r="AS23" i="3"/>
  <c r="V24" i="3"/>
  <c r="W24" i="3"/>
  <c r="X24" i="3"/>
  <c r="Y24" i="3"/>
  <c r="Z24" i="3"/>
  <c r="AA24" i="3"/>
  <c r="AB24" i="3"/>
  <c r="AC24" i="3"/>
  <c r="AD24" i="3"/>
  <c r="AE24" i="3"/>
  <c r="AF24" i="3"/>
  <c r="AG24" i="3"/>
  <c r="AH24" i="3"/>
  <c r="AI24" i="3"/>
  <c r="AJ24" i="3"/>
  <c r="AK24" i="3"/>
  <c r="AL24" i="3"/>
  <c r="AM24" i="3"/>
  <c r="AN24" i="3"/>
  <c r="AO24" i="3"/>
  <c r="AP24" i="3"/>
  <c r="AQ24" i="3"/>
  <c r="AR24" i="3"/>
  <c r="AS24" i="3"/>
  <c r="V25" i="3"/>
  <c r="W25" i="3"/>
  <c r="X25" i="3"/>
  <c r="Y25" i="3"/>
  <c r="Z25" i="3"/>
  <c r="AA25" i="3"/>
  <c r="AB25" i="3"/>
  <c r="AC25" i="3"/>
  <c r="AD25" i="3"/>
  <c r="AE25" i="3"/>
  <c r="AF25" i="3"/>
  <c r="AG25" i="3"/>
  <c r="AH25" i="3"/>
  <c r="AI25" i="3"/>
  <c r="AJ25" i="3"/>
  <c r="AK25" i="3"/>
  <c r="AL25" i="3"/>
  <c r="AM25" i="3"/>
  <c r="AN25" i="3"/>
  <c r="AO25" i="3"/>
  <c r="AP25" i="3"/>
  <c r="AQ25" i="3"/>
  <c r="AR25" i="3"/>
  <c r="AS25" i="3"/>
  <c r="U20" i="3"/>
  <c r="U21" i="3"/>
  <c r="U22" i="3"/>
  <c r="U23" i="3"/>
  <c r="U24" i="3"/>
  <c r="U25" i="3"/>
  <c r="U19" i="3"/>
  <c r="AZ34" i="3" l="1"/>
  <c r="AZ38" i="3"/>
  <c r="AZ8" i="3"/>
  <c r="AZ25" i="3"/>
  <c r="AZ24" i="3"/>
  <c r="AZ23" i="3"/>
  <c r="AZ22" i="3"/>
  <c r="AZ21" i="3"/>
  <c r="AZ20" i="3"/>
  <c r="U46" i="3"/>
  <c r="AZ6" i="3"/>
  <c r="AZ10" i="3"/>
  <c r="U11" i="24"/>
  <c r="U11" i="25"/>
  <c r="U7" i="24"/>
  <c r="U7" i="25"/>
  <c r="W10" i="24"/>
  <c r="W10" i="25"/>
  <c r="W8" i="24"/>
  <c r="W8" i="25"/>
  <c r="W6" i="24"/>
  <c r="W6" i="25"/>
  <c r="U20" i="24"/>
  <c r="U20" i="25"/>
  <c r="V21" i="24"/>
  <c r="V21" i="25"/>
  <c r="W22" i="24"/>
  <c r="W22" i="25"/>
  <c r="U24" i="24"/>
  <c r="U24" i="25"/>
  <c r="V25" i="24"/>
  <c r="V25" i="25"/>
  <c r="W33" i="6"/>
  <c r="W33" i="25"/>
  <c r="W34" i="6"/>
  <c r="W34" i="25"/>
  <c r="W35" i="6"/>
  <c r="W35" i="25"/>
  <c r="W36" i="6"/>
  <c r="W36" i="25"/>
  <c r="W37" i="6"/>
  <c r="W37" i="25"/>
  <c r="W38" i="6"/>
  <c r="W38" i="25"/>
  <c r="W39" i="6"/>
  <c r="W39" i="25"/>
  <c r="AQ13" i="6"/>
  <c r="AQ13" i="25"/>
  <c r="AQ52" i="25" s="1"/>
  <c r="AQ55" i="25" s="1"/>
  <c r="AM13" i="6"/>
  <c r="AM13" i="25"/>
  <c r="AM52" i="25" s="1"/>
  <c r="AM55" i="25" s="1"/>
  <c r="P11" i="20"/>
  <c r="P11" i="22"/>
  <c r="P11" i="23"/>
  <c r="L11" i="20"/>
  <c r="L11" i="22"/>
  <c r="L11" i="23"/>
  <c r="H11" i="20"/>
  <c r="H11" i="22"/>
  <c r="H11" i="23"/>
  <c r="AZ35" i="3"/>
  <c r="AZ39" i="3"/>
  <c r="AZ7" i="3"/>
  <c r="AZ11" i="3"/>
  <c r="U10" i="24"/>
  <c r="U10" i="25"/>
  <c r="U6" i="24"/>
  <c r="U6" i="25"/>
  <c r="V10" i="24"/>
  <c r="V10" i="25"/>
  <c r="V8" i="24"/>
  <c r="V8" i="25"/>
  <c r="V6" i="24"/>
  <c r="V6" i="25"/>
  <c r="V20" i="24"/>
  <c r="V20" i="25"/>
  <c r="W21" i="24"/>
  <c r="W21" i="25"/>
  <c r="U23" i="24"/>
  <c r="U23" i="25"/>
  <c r="V24" i="24"/>
  <c r="V24" i="25"/>
  <c r="W25" i="24"/>
  <c r="W25" i="25"/>
  <c r="AP13" i="6"/>
  <c r="AP13" i="25"/>
  <c r="AP52" i="25" s="1"/>
  <c r="AP55" i="25" s="1"/>
  <c r="AL13" i="6"/>
  <c r="AL52" i="6" s="1"/>
  <c r="AL13" i="25"/>
  <c r="AL52" i="25" s="1"/>
  <c r="AL55" i="25" s="1"/>
  <c r="AH13" i="6"/>
  <c r="AH13" i="25"/>
  <c r="AH52" i="25" s="1"/>
  <c r="AH55" i="25" s="1"/>
  <c r="K11" i="20"/>
  <c r="K11" i="22"/>
  <c r="K11" i="23"/>
  <c r="G11" i="20"/>
  <c r="G11" i="22"/>
  <c r="G11" i="23"/>
  <c r="AM37" i="17"/>
  <c r="AL37" i="17"/>
  <c r="AZ36" i="3"/>
  <c r="U9" i="24"/>
  <c r="U9" i="25"/>
  <c r="W11" i="24"/>
  <c r="W11" i="25"/>
  <c r="W9" i="24"/>
  <c r="W9" i="25"/>
  <c r="W7" i="24"/>
  <c r="W7" i="25"/>
  <c r="U19" i="24"/>
  <c r="U19" i="25"/>
  <c r="W20" i="24"/>
  <c r="W20" i="25"/>
  <c r="U22" i="24"/>
  <c r="U22" i="25"/>
  <c r="V23" i="24"/>
  <c r="V23" i="25"/>
  <c r="W24" i="24"/>
  <c r="W24" i="25"/>
  <c r="U33" i="6"/>
  <c r="U33" i="25"/>
  <c r="U13" i="24"/>
  <c r="U13" i="25"/>
  <c r="AO13" i="6"/>
  <c r="AO13" i="25"/>
  <c r="AO52" i="25" s="1"/>
  <c r="AO55" i="25" s="1"/>
  <c r="R11" i="20"/>
  <c r="R11" i="22"/>
  <c r="R11" i="23"/>
  <c r="N11" i="20"/>
  <c r="N11" i="22"/>
  <c r="N11" i="23"/>
  <c r="J11" i="20"/>
  <c r="J11" i="22"/>
  <c r="J11" i="23"/>
  <c r="F11" i="22"/>
  <c r="F11" i="20"/>
  <c r="F11" i="23"/>
  <c r="AM27" i="17"/>
  <c r="AL27" i="17"/>
  <c r="AZ33" i="3"/>
  <c r="AZ37" i="3"/>
  <c r="X46" i="3"/>
  <c r="AZ5" i="3"/>
  <c r="AB46" i="3"/>
  <c r="AF46" i="3"/>
  <c r="AJ46" i="3"/>
  <c r="AN46" i="3"/>
  <c r="AR46" i="3"/>
  <c r="AZ9" i="3"/>
  <c r="U8" i="24"/>
  <c r="U8" i="25"/>
  <c r="V11" i="24"/>
  <c r="V11" i="25"/>
  <c r="V9" i="24"/>
  <c r="V9" i="25"/>
  <c r="V7" i="24"/>
  <c r="V7" i="25"/>
  <c r="V19" i="25"/>
  <c r="V19" i="24"/>
  <c r="U21" i="24"/>
  <c r="U21" i="25"/>
  <c r="V22" i="24"/>
  <c r="V22" i="25"/>
  <c r="W23" i="24"/>
  <c r="W23" i="25"/>
  <c r="U25" i="24"/>
  <c r="U25" i="25"/>
  <c r="V33" i="6"/>
  <c r="V33" i="25"/>
  <c r="V34" i="6"/>
  <c r="V34" i="25"/>
  <c r="S34" i="25" s="1"/>
  <c r="V35" i="6"/>
  <c r="V35" i="25"/>
  <c r="R35" i="25" s="1"/>
  <c r="V36" i="6"/>
  <c r="V36" i="25"/>
  <c r="R36" i="25" s="1"/>
  <c r="V37" i="6"/>
  <c r="V37" i="25"/>
  <c r="S37" i="25" s="1"/>
  <c r="V38" i="6"/>
  <c r="V38" i="25"/>
  <c r="S38" i="25" s="1"/>
  <c r="V39" i="6"/>
  <c r="V39" i="25"/>
  <c r="R39" i="25" s="1"/>
  <c r="AR13" i="6"/>
  <c r="AR13" i="25"/>
  <c r="AR52" i="25" s="1"/>
  <c r="AR55" i="25" s="1"/>
  <c r="AN13" i="6"/>
  <c r="AN13" i="25"/>
  <c r="AN52" i="25" s="1"/>
  <c r="AN55" i="25" s="1"/>
  <c r="AJ13" i="6"/>
  <c r="AJ13" i="25"/>
  <c r="AJ52" i="25" s="1"/>
  <c r="AJ55" i="25" s="1"/>
  <c r="AF13" i="6"/>
  <c r="AF13" i="25"/>
  <c r="AF52" i="25" s="1"/>
  <c r="AF55" i="25" s="1"/>
  <c r="I11" i="20"/>
  <c r="I11" i="22"/>
  <c r="I11" i="23"/>
  <c r="E11" i="20"/>
  <c r="E11" i="22"/>
  <c r="E11" i="23"/>
  <c r="S27" i="4"/>
  <c r="U27" i="24"/>
  <c r="U27" i="25"/>
  <c r="AZ19" i="3"/>
  <c r="Y46" i="3"/>
  <c r="AO46" i="3"/>
  <c r="W19" i="25"/>
  <c r="W52" i="4"/>
  <c r="Z46" i="3"/>
  <c r="AD46" i="3"/>
  <c r="AH46" i="3"/>
  <c r="AL46" i="3"/>
  <c r="AP46" i="3"/>
  <c r="AC46" i="3"/>
  <c r="AG46" i="3"/>
  <c r="AK46" i="3"/>
  <c r="AS46" i="3"/>
  <c r="W46" i="3"/>
  <c r="AA46" i="3"/>
  <c r="AE46" i="3"/>
  <c r="AI46" i="3"/>
  <c r="AM46" i="3"/>
  <c r="AQ46" i="3"/>
  <c r="V46" i="3"/>
  <c r="AV53" i="14"/>
  <c r="V41" i="14"/>
  <c r="T41" i="14" s="1"/>
  <c r="T41" i="12"/>
  <c r="L41" i="12" s="1"/>
  <c r="L41" i="14" s="1"/>
  <c r="S54" i="8"/>
  <c r="T49" i="12"/>
  <c r="I49" i="12" s="1"/>
  <c r="T47" i="12"/>
  <c r="G47" i="12" s="1"/>
  <c r="G53" i="12" s="1"/>
  <c r="V12" i="14"/>
  <c r="T12" i="14" s="1"/>
  <c r="T12" i="12"/>
  <c r="K12" i="12" s="1"/>
  <c r="K12" i="14" s="1"/>
  <c r="V26" i="14"/>
  <c r="T26" i="14" s="1"/>
  <c r="T26" i="12"/>
  <c r="K26" i="12" s="1"/>
  <c r="K26" i="14" s="1"/>
  <c r="T50" i="12"/>
  <c r="J50" i="12" s="1"/>
  <c r="T48" i="12"/>
  <c r="H48" i="12" s="1"/>
  <c r="H53" i="12" s="1"/>
  <c r="T46" i="12"/>
  <c r="F46" i="12" s="1"/>
  <c r="F53" i="12" s="1"/>
  <c r="BA50" i="12"/>
  <c r="BA49" i="12"/>
  <c r="BA48" i="12"/>
  <c r="BA47" i="12"/>
  <c r="BA46" i="12"/>
  <c r="BA45" i="12"/>
  <c r="S27" i="3"/>
  <c r="S34" i="3"/>
  <c r="S36" i="3"/>
  <c r="S38" i="3"/>
  <c r="S41" i="3"/>
  <c r="S13" i="3"/>
  <c r="U52" i="4"/>
  <c r="S10" i="4"/>
  <c r="S8" i="4"/>
  <c r="S6" i="4"/>
  <c r="S20" i="4"/>
  <c r="S22" i="4"/>
  <c r="S24" i="4"/>
  <c r="S13" i="4"/>
  <c r="S25" i="3"/>
  <c r="S23" i="3"/>
  <c r="S21" i="3"/>
  <c r="S6" i="3"/>
  <c r="S8" i="3"/>
  <c r="S10" i="3"/>
  <c r="U34" i="6"/>
  <c r="S34" i="4"/>
  <c r="U35" i="6"/>
  <c r="S35" i="4"/>
  <c r="U36" i="6"/>
  <c r="S36" i="4"/>
  <c r="U38" i="6"/>
  <c r="S38" i="4"/>
  <c r="AU35" i="6"/>
  <c r="AU33" i="6"/>
  <c r="S24" i="3"/>
  <c r="S22" i="3"/>
  <c r="S20" i="3"/>
  <c r="S35" i="3"/>
  <c r="S39" i="3"/>
  <c r="S7" i="3"/>
  <c r="S9" i="3"/>
  <c r="S11" i="3"/>
  <c r="S11" i="4"/>
  <c r="S9" i="4"/>
  <c r="S7" i="4"/>
  <c r="S21" i="4"/>
  <c r="S23" i="4"/>
  <c r="S25" i="4"/>
  <c r="AU38" i="6"/>
  <c r="AU36" i="6"/>
  <c r="AU34" i="6"/>
  <c r="AU40" i="6"/>
  <c r="AU37" i="6"/>
  <c r="S37" i="3"/>
  <c r="U37" i="6"/>
  <c r="S37" i="4"/>
  <c r="AU39" i="6"/>
  <c r="U39" i="6"/>
  <c r="S39" i="4"/>
  <c r="T54" i="8"/>
  <c r="AI55" i="14"/>
  <c r="AJ54" i="6"/>
  <c r="F53" i="14"/>
  <c r="H53" i="14"/>
  <c r="AT53" i="12"/>
  <c r="E6" i="14"/>
  <c r="E53" i="14" s="1"/>
  <c r="G8" i="14"/>
  <c r="G53" i="14" s="1"/>
  <c r="AT53" i="14"/>
  <c r="U5" i="6"/>
  <c r="V10" i="8"/>
  <c r="V10" i="15" s="1"/>
  <c r="U10" i="6"/>
  <c r="V8" i="8"/>
  <c r="V8" i="15" s="1"/>
  <c r="U8" i="6"/>
  <c r="V6" i="8"/>
  <c r="V6" i="15" s="1"/>
  <c r="U6" i="6"/>
  <c r="W11" i="8"/>
  <c r="W11" i="15" s="1"/>
  <c r="V11" i="6"/>
  <c r="W11" i="12"/>
  <c r="W11" i="14" s="1"/>
  <c r="W10" i="8"/>
  <c r="V10" i="6"/>
  <c r="W10" i="12"/>
  <c r="W10" i="14" s="1"/>
  <c r="W9" i="8"/>
  <c r="W9" i="15" s="1"/>
  <c r="V9" i="6"/>
  <c r="W9" i="12"/>
  <c r="W9" i="14" s="1"/>
  <c r="W8" i="8"/>
  <c r="W8" i="15" s="1"/>
  <c r="V8" i="6"/>
  <c r="W8" i="12"/>
  <c r="W8" i="14" s="1"/>
  <c r="W7" i="8"/>
  <c r="W7" i="15" s="1"/>
  <c r="V7" i="6"/>
  <c r="W7" i="12"/>
  <c r="W7" i="14" s="1"/>
  <c r="W6" i="8"/>
  <c r="W6" i="15" s="1"/>
  <c r="V6" i="6"/>
  <c r="W6" i="12"/>
  <c r="W6" i="14" s="1"/>
  <c r="V5" i="6"/>
  <c r="W5" i="14"/>
  <c r="W32" i="8"/>
  <c r="W32" i="15" s="1"/>
  <c r="W19" i="12"/>
  <c r="W19" i="14" s="1"/>
  <c r="V19" i="6"/>
  <c r="V33" i="8"/>
  <c r="V33" i="15" s="1"/>
  <c r="U20" i="6"/>
  <c r="V20" i="12"/>
  <c r="W20" i="6"/>
  <c r="X20" i="12"/>
  <c r="X20" i="14" s="1"/>
  <c r="W34" i="8"/>
  <c r="W34" i="15" s="1"/>
  <c r="W21" i="12"/>
  <c r="W21" i="14" s="1"/>
  <c r="V21" i="6"/>
  <c r="V35" i="8"/>
  <c r="V35" i="15" s="1"/>
  <c r="U22" i="6"/>
  <c r="V22" i="12"/>
  <c r="W22" i="6"/>
  <c r="X22" i="12"/>
  <c r="X22" i="14" s="1"/>
  <c r="W36" i="8"/>
  <c r="W36" i="15" s="1"/>
  <c r="W23" i="12"/>
  <c r="W23" i="14" s="1"/>
  <c r="V23" i="6"/>
  <c r="V37" i="8"/>
  <c r="V37" i="15" s="1"/>
  <c r="V24" i="12"/>
  <c r="U24" i="6"/>
  <c r="X24" i="12"/>
  <c r="X24" i="14" s="1"/>
  <c r="W24" i="6"/>
  <c r="W38" i="8"/>
  <c r="W38" i="15" s="1"/>
  <c r="V25" i="6"/>
  <c r="W25" i="12"/>
  <c r="V13" i="8"/>
  <c r="V13" i="15" s="1"/>
  <c r="U13" i="6"/>
  <c r="AK13" i="6"/>
  <c r="AL13" i="12"/>
  <c r="AL13" i="14" s="1"/>
  <c r="AL53" i="14" s="1"/>
  <c r="AI13" i="6"/>
  <c r="AI52" i="6" s="1"/>
  <c r="AI55" i="6" s="1"/>
  <c r="AJ13" i="12"/>
  <c r="AJ13" i="14" s="1"/>
  <c r="AJ53" i="14" s="1"/>
  <c r="AG13" i="6"/>
  <c r="AG52" i="6" s="1"/>
  <c r="AG55" i="6" s="1"/>
  <c r="AH13" i="12"/>
  <c r="AH13" i="14" s="1"/>
  <c r="AH53" i="14" s="1"/>
  <c r="AE13" i="6"/>
  <c r="AE52" i="6" s="1"/>
  <c r="AE55" i="6" s="1"/>
  <c r="AF13" i="12"/>
  <c r="AF13" i="14" s="1"/>
  <c r="AF53" i="14" s="1"/>
  <c r="AC13" i="6"/>
  <c r="AD13" i="12"/>
  <c r="AD13" i="14" s="1"/>
  <c r="AD53" i="14" s="1"/>
  <c r="AA13" i="6"/>
  <c r="AB13" i="12"/>
  <c r="AB13" i="14" s="1"/>
  <c r="AB53" i="14" s="1"/>
  <c r="Y13" i="6"/>
  <c r="Y52" i="6" s="1"/>
  <c r="Y55" i="6" s="1"/>
  <c r="Z13" i="12"/>
  <c r="Z13" i="14" s="1"/>
  <c r="Z53" i="14" s="1"/>
  <c r="W13" i="8"/>
  <c r="W13" i="15" s="1"/>
  <c r="V13" i="6"/>
  <c r="W13" i="12"/>
  <c r="W13" i="14" s="1"/>
  <c r="V40" i="8"/>
  <c r="V40" i="15" s="1"/>
  <c r="U27" i="6"/>
  <c r="R27" i="6" s="1"/>
  <c r="V27" i="12"/>
  <c r="Z52" i="4"/>
  <c r="AB52" i="4"/>
  <c r="AH52" i="4"/>
  <c r="AJ52" i="4"/>
  <c r="AN52" i="6"/>
  <c r="AP52" i="4"/>
  <c r="AR52" i="4"/>
  <c r="V10" i="12"/>
  <c r="V8" i="12"/>
  <c r="V6" i="12"/>
  <c r="AS13" i="12"/>
  <c r="AS13" i="14" s="1"/>
  <c r="AS53" i="14" s="1"/>
  <c r="AQ13" i="12"/>
  <c r="AO13" i="12"/>
  <c r="AO13" i="14" s="1"/>
  <c r="AO53" i="14" s="1"/>
  <c r="AM13" i="12"/>
  <c r="AI13" i="12"/>
  <c r="V11" i="8"/>
  <c r="V11" i="15" s="1"/>
  <c r="U11" i="6"/>
  <c r="V9" i="8"/>
  <c r="V9" i="15" s="1"/>
  <c r="U9" i="6"/>
  <c r="V7" i="8"/>
  <c r="V7" i="15" s="1"/>
  <c r="U7" i="6"/>
  <c r="W11" i="6"/>
  <c r="X11" i="12"/>
  <c r="X11" i="14" s="1"/>
  <c r="W10" i="6"/>
  <c r="X10" i="12"/>
  <c r="X10" i="14" s="1"/>
  <c r="W9" i="6"/>
  <c r="X9" i="12"/>
  <c r="X9" i="14" s="1"/>
  <c r="W8" i="6"/>
  <c r="X8" i="12"/>
  <c r="X8" i="14" s="1"/>
  <c r="W7" i="6"/>
  <c r="X7" i="12"/>
  <c r="X7" i="14" s="1"/>
  <c r="W6" i="6"/>
  <c r="X6" i="12"/>
  <c r="X6" i="14" s="1"/>
  <c r="W5" i="6"/>
  <c r="X5" i="14"/>
  <c r="V32" i="8"/>
  <c r="V32" i="15" s="1"/>
  <c r="U19" i="6"/>
  <c r="V19" i="12"/>
  <c r="V19" i="14" s="1"/>
  <c r="W19" i="6"/>
  <c r="X19" i="14"/>
  <c r="W33" i="8"/>
  <c r="W33" i="15" s="1"/>
  <c r="V20" i="6"/>
  <c r="W20" i="12"/>
  <c r="W20" i="14" s="1"/>
  <c r="V34" i="8"/>
  <c r="V34" i="15" s="1"/>
  <c r="U21" i="6"/>
  <c r="V21" i="12"/>
  <c r="W21" i="6"/>
  <c r="X21" i="12"/>
  <c r="X21" i="14" s="1"/>
  <c r="W35" i="8"/>
  <c r="W35" i="15" s="1"/>
  <c r="V22" i="6"/>
  <c r="W22" i="12"/>
  <c r="W22" i="14" s="1"/>
  <c r="V36" i="8"/>
  <c r="V36" i="15" s="1"/>
  <c r="U23" i="6"/>
  <c r="V23" i="12"/>
  <c r="W23" i="6"/>
  <c r="X23" i="12"/>
  <c r="X23" i="14" s="1"/>
  <c r="W37" i="8"/>
  <c r="V24" i="6"/>
  <c r="W24" i="12"/>
  <c r="W24" i="14" s="1"/>
  <c r="V38" i="8"/>
  <c r="V38" i="15" s="1"/>
  <c r="U25" i="6"/>
  <c r="V25" i="12"/>
  <c r="W25" i="6"/>
  <c r="X25" i="12"/>
  <c r="X25" i="14" s="1"/>
  <c r="AD13" i="6"/>
  <c r="AD52" i="6" s="1"/>
  <c r="AD55" i="6" s="1"/>
  <c r="AE13" i="12"/>
  <c r="AB13" i="6"/>
  <c r="AC13" i="12"/>
  <c r="AC13" i="14" s="1"/>
  <c r="AC53" i="14" s="1"/>
  <c r="Z13" i="6"/>
  <c r="AA13" i="12"/>
  <c r="X13" i="6"/>
  <c r="X52" i="6" s="1"/>
  <c r="X55" i="6" s="1"/>
  <c r="Y13" i="12"/>
  <c r="Y13" i="14" s="1"/>
  <c r="Y53" i="14" s="1"/>
  <c r="AA52" i="4"/>
  <c r="AC52" i="4"/>
  <c r="AK52" i="4"/>
  <c r="AM52" i="6"/>
  <c r="AO52" i="4"/>
  <c r="AQ52" i="6"/>
  <c r="AS52" i="4"/>
  <c r="V13" i="12"/>
  <c r="V11" i="12"/>
  <c r="V9" i="12"/>
  <c r="V7" i="12"/>
  <c r="AR13" i="12"/>
  <c r="AR13" i="14" s="1"/>
  <c r="AR53" i="14" s="1"/>
  <c r="AP13" i="12"/>
  <c r="AP13" i="14" s="1"/>
  <c r="AP53" i="14" s="1"/>
  <c r="AN13" i="12"/>
  <c r="AN13" i="14" s="1"/>
  <c r="AN53" i="14" s="1"/>
  <c r="AK13" i="12"/>
  <c r="AK13" i="14" s="1"/>
  <c r="AK53" i="14" s="1"/>
  <c r="AG13" i="12"/>
  <c r="AG13" i="14" s="1"/>
  <c r="AG53" i="14" s="1"/>
  <c r="X52" i="4"/>
  <c r="AN52" i="4"/>
  <c r="AG52" i="4"/>
  <c r="AO41" i="6"/>
  <c r="AO52" i="6" s="1"/>
  <c r="AF52" i="4"/>
  <c r="AH41" i="6"/>
  <c r="AH52" i="6" s="1"/>
  <c r="AH55" i="6" s="1"/>
  <c r="AE52" i="4"/>
  <c r="AM52" i="4"/>
  <c r="Y52" i="4"/>
  <c r="AP41" i="6"/>
  <c r="AP52" i="6" s="1"/>
  <c r="Z41" i="6"/>
  <c r="AA41" i="6"/>
  <c r="AQ52" i="4"/>
  <c r="AI52" i="4"/>
  <c r="U41" i="6"/>
  <c r="AS41" i="6"/>
  <c r="AS52" i="6" s="1"/>
  <c r="AK41" i="6"/>
  <c r="AC41" i="6"/>
  <c r="AR41" i="6"/>
  <c r="AR52" i="6" s="1"/>
  <c r="AJ41" i="6"/>
  <c r="AJ52" i="6" s="1"/>
  <c r="AB41" i="6"/>
  <c r="AL52" i="4"/>
  <c r="AD52" i="4"/>
  <c r="V52" i="4"/>
  <c r="AF52" i="6"/>
  <c r="AF55" i="6" s="1"/>
  <c r="R26" i="6"/>
  <c r="S26" i="6"/>
  <c r="V85" i="15"/>
  <c r="W85" i="15" s="1"/>
  <c r="X85" i="15" s="1"/>
  <c r="Y85" i="15" s="1"/>
  <c r="Z85" i="15" s="1"/>
  <c r="AA85" i="15" s="1"/>
  <c r="AB85" i="15" s="1"/>
  <c r="AC85" i="15" s="1"/>
  <c r="AD85" i="15" s="1"/>
  <c r="AE85" i="15" s="1"/>
  <c r="AF85" i="15" s="1"/>
  <c r="AG85" i="15" s="1"/>
  <c r="AH85" i="15" s="1"/>
  <c r="AI85" i="15" s="1"/>
  <c r="AJ85" i="15" s="1"/>
  <c r="AK85" i="15" s="1"/>
  <c r="AL85" i="15" s="1"/>
  <c r="AM85" i="15" s="1"/>
  <c r="AN85" i="15" s="1"/>
  <c r="AO85" i="15" s="1"/>
  <c r="AP85" i="15" s="1"/>
  <c r="AQ85" i="15" s="1"/>
  <c r="AR85" i="15" s="1"/>
  <c r="AS85" i="15" s="1"/>
  <c r="AT85" i="15" s="1"/>
  <c r="AJ10" i="17"/>
  <c r="AI10" i="17"/>
  <c r="AH10" i="17"/>
  <c r="AG10" i="17"/>
  <c r="AF10" i="17"/>
  <c r="AE10" i="17"/>
  <c r="AD10" i="17"/>
  <c r="AC10" i="17"/>
  <c r="AB10" i="17"/>
  <c r="AA10" i="17"/>
  <c r="Z10" i="17"/>
  <c r="Y10" i="17"/>
  <c r="X10" i="17"/>
  <c r="W10" i="17"/>
  <c r="V10" i="17"/>
  <c r="U10" i="17"/>
  <c r="T10" i="17"/>
  <c r="S10" i="17"/>
  <c r="R10" i="17"/>
  <c r="Q10" i="17"/>
  <c r="P10" i="17"/>
  <c r="O10" i="17"/>
  <c r="N10" i="17"/>
  <c r="M10" i="17"/>
  <c r="L10" i="17"/>
  <c r="V84" i="8"/>
  <c r="W84" i="8" s="1"/>
  <c r="X84" i="8" s="1"/>
  <c r="Y84" i="8" s="1"/>
  <c r="Z84" i="8" s="1"/>
  <c r="AA84" i="8" s="1"/>
  <c r="AB84" i="8" s="1"/>
  <c r="AC84" i="8" s="1"/>
  <c r="AD84" i="8" s="1"/>
  <c r="AE84" i="8" s="1"/>
  <c r="AF84" i="8" s="1"/>
  <c r="AG84" i="8" s="1"/>
  <c r="AH84" i="8" s="1"/>
  <c r="AI84" i="8" s="1"/>
  <c r="AJ84" i="8" s="1"/>
  <c r="AK84" i="8" s="1"/>
  <c r="AL84" i="8" s="1"/>
  <c r="AM84" i="8" s="1"/>
  <c r="AN84" i="8" s="1"/>
  <c r="AO84" i="8" s="1"/>
  <c r="AP84" i="8" s="1"/>
  <c r="AQ84" i="8" s="1"/>
  <c r="AR84" i="8" s="1"/>
  <c r="AS84" i="8" s="1"/>
  <c r="AT84" i="8" s="1"/>
  <c r="K53" i="14" l="1"/>
  <c r="K53" i="12"/>
  <c r="V52" i="25"/>
  <c r="V55" i="25" s="1"/>
  <c r="C11" i="20" s="1"/>
  <c r="AZ46" i="3"/>
  <c r="W52" i="25"/>
  <c r="W55" i="25" s="1"/>
  <c r="D11" i="23" s="1"/>
  <c r="AA29" i="17"/>
  <c r="AA39" i="17"/>
  <c r="AI29" i="17"/>
  <c r="AI39" i="17"/>
  <c r="M35" i="17"/>
  <c r="M25" i="17"/>
  <c r="V25" i="17"/>
  <c r="V35" i="17"/>
  <c r="AB35" i="17"/>
  <c r="AB25" i="17"/>
  <c r="AC35" i="17"/>
  <c r="AC25" i="17"/>
  <c r="Q11" i="20"/>
  <c r="Q11" i="22"/>
  <c r="Q11" i="23"/>
  <c r="Y11" i="20"/>
  <c r="Y11" i="22"/>
  <c r="Y11" i="23"/>
  <c r="R25" i="25"/>
  <c r="S25" i="25"/>
  <c r="R8" i="25"/>
  <c r="S8" i="25"/>
  <c r="AE25" i="17"/>
  <c r="AE35" i="17"/>
  <c r="R13" i="25"/>
  <c r="S13" i="25"/>
  <c r="R38" i="25"/>
  <c r="S36" i="25"/>
  <c r="R34" i="25"/>
  <c r="R22" i="25"/>
  <c r="S22" i="25"/>
  <c r="S9" i="25"/>
  <c r="R9" i="25"/>
  <c r="V52" i="24"/>
  <c r="V55" i="24" s="1"/>
  <c r="R10" i="24"/>
  <c r="S10" i="24"/>
  <c r="X11" i="20"/>
  <c r="X11" i="22"/>
  <c r="X11" i="23"/>
  <c r="S20" i="25"/>
  <c r="R20" i="25"/>
  <c r="S7" i="25"/>
  <c r="R7" i="25"/>
  <c r="AD29" i="17"/>
  <c r="AD39" i="17"/>
  <c r="AB56" i="14"/>
  <c r="H10" i="20" s="1"/>
  <c r="R29" i="17"/>
  <c r="R39" i="17"/>
  <c r="AF56" i="14"/>
  <c r="L10" i="20" s="1"/>
  <c r="V29" i="17"/>
  <c r="V39" i="17"/>
  <c r="Z29" i="17"/>
  <c r="Z39" i="17"/>
  <c r="AJ39" i="17"/>
  <c r="AK39" i="17" s="1"/>
  <c r="AK29" i="17"/>
  <c r="AJ29" i="17"/>
  <c r="AH25" i="17"/>
  <c r="AH35" i="17"/>
  <c r="R25" i="17"/>
  <c r="R35" i="17"/>
  <c r="X35" i="17"/>
  <c r="X25" i="17"/>
  <c r="Y35" i="17"/>
  <c r="Y25" i="17"/>
  <c r="R27" i="25"/>
  <c r="S27" i="25"/>
  <c r="R25" i="24"/>
  <c r="S25" i="24"/>
  <c r="R8" i="24"/>
  <c r="S8" i="24"/>
  <c r="AA25" i="17"/>
  <c r="AA35" i="17"/>
  <c r="O25" i="17"/>
  <c r="O35" i="17"/>
  <c r="S13" i="24"/>
  <c r="R13" i="24"/>
  <c r="R22" i="24"/>
  <c r="S22" i="24"/>
  <c r="S19" i="24"/>
  <c r="R19" i="24"/>
  <c r="R9" i="24"/>
  <c r="S9" i="24"/>
  <c r="S11" i="20"/>
  <c r="S11" i="22"/>
  <c r="S11" i="23"/>
  <c r="R23" i="25"/>
  <c r="S23" i="25"/>
  <c r="R6" i="25"/>
  <c r="U52" i="25"/>
  <c r="U55" i="25" s="1"/>
  <c r="S6" i="25"/>
  <c r="R20" i="24"/>
  <c r="S20" i="24"/>
  <c r="R7" i="24"/>
  <c r="S7" i="24"/>
  <c r="AF39" i="17"/>
  <c r="AF29" i="17"/>
  <c r="AE29" i="17"/>
  <c r="AE39" i="17"/>
  <c r="AJ38" i="17"/>
  <c r="AK38" i="17" s="1"/>
  <c r="AK28" i="17"/>
  <c r="AJ28" i="17"/>
  <c r="AD25" i="17"/>
  <c r="AD35" i="17"/>
  <c r="N25" i="17"/>
  <c r="N35" i="17"/>
  <c r="T35" i="17"/>
  <c r="T25" i="17"/>
  <c r="U35" i="17"/>
  <c r="U25" i="17"/>
  <c r="AF35" i="17"/>
  <c r="AF25" i="17"/>
  <c r="S27" i="24"/>
  <c r="R27" i="24"/>
  <c r="M11" i="20"/>
  <c r="M11" i="22"/>
  <c r="M11" i="23"/>
  <c r="U11" i="20"/>
  <c r="U11" i="22"/>
  <c r="U11" i="23"/>
  <c r="R21" i="25"/>
  <c r="S21" i="25"/>
  <c r="W25" i="17"/>
  <c r="W35" i="17"/>
  <c r="V11" i="20"/>
  <c r="V11" i="22"/>
  <c r="V11" i="23"/>
  <c r="S39" i="25"/>
  <c r="R37" i="25"/>
  <c r="S35" i="25"/>
  <c r="S33" i="25"/>
  <c r="R33" i="25"/>
  <c r="S23" i="24"/>
  <c r="R23" i="24"/>
  <c r="R6" i="24"/>
  <c r="S6" i="24"/>
  <c r="U52" i="24"/>
  <c r="U55" i="24" s="1"/>
  <c r="T11" i="20"/>
  <c r="T11" i="22"/>
  <c r="T11" i="23"/>
  <c r="S24" i="25"/>
  <c r="R24" i="25"/>
  <c r="S11" i="25"/>
  <c r="R11" i="25"/>
  <c r="L35" i="17"/>
  <c r="L25" i="17"/>
  <c r="AG56" i="14"/>
  <c r="M10" i="20" s="1"/>
  <c r="W29" i="17"/>
  <c r="W39" i="17"/>
  <c r="AH29" i="17"/>
  <c r="AH39" i="17"/>
  <c r="Y56" i="14"/>
  <c r="E10" i="20" s="1"/>
  <c r="O29" i="17"/>
  <c r="O39" i="17"/>
  <c r="AC56" i="14"/>
  <c r="I10" i="20" s="1"/>
  <c r="S29" i="17"/>
  <c r="S39" i="17"/>
  <c r="Z56" i="14"/>
  <c r="F10" i="20" s="1"/>
  <c r="P39" i="17"/>
  <c r="P29" i="17"/>
  <c r="AD56" i="14"/>
  <c r="J10" i="20" s="1"/>
  <c r="T39" i="17"/>
  <c r="T29" i="17"/>
  <c r="AH56" i="14"/>
  <c r="N10" i="20" s="1"/>
  <c r="X39" i="17"/>
  <c r="X29" i="17"/>
  <c r="AB39" i="17"/>
  <c r="AB29" i="17"/>
  <c r="Z25" i="17"/>
  <c r="Z35" i="17"/>
  <c r="AJ35" i="17"/>
  <c r="AK35" i="17" s="1"/>
  <c r="AK25" i="17"/>
  <c r="AJ25" i="17"/>
  <c r="AG35" i="17"/>
  <c r="AG25" i="17"/>
  <c r="Q35" i="17"/>
  <c r="Q25" i="17"/>
  <c r="P35" i="17"/>
  <c r="P25" i="17"/>
  <c r="S21" i="24"/>
  <c r="R21" i="24"/>
  <c r="AI25" i="17"/>
  <c r="AI35" i="17"/>
  <c r="S25" i="17"/>
  <c r="S35" i="17"/>
  <c r="O11" i="20"/>
  <c r="O11" i="22"/>
  <c r="O11" i="23"/>
  <c r="W11" i="20"/>
  <c r="W11" i="22"/>
  <c r="W11" i="23"/>
  <c r="R10" i="25"/>
  <c r="S10" i="25"/>
  <c r="R24" i="24"/>
  <c r="S24" i="24"/>
  <c r="W52" i="24"/>
  <c r="W55" i="24" s="1"/>
  <c r="R11" i="24"/>
  <c r="S11" i="24"/>
  <c r="R19" i="25"/>
  <c r="S19" i="25"/>
  <c r="D11" i="22"/>
  <c r="D11" i="20"/>
  <c r="C11" i="22"/>
  <c r="M9" i="20"/>
  <c r="M9" i="23"/>
  <c r="E9" i="20"/>
  <c r="E9" i="23"/>
  <c r="K9" i="20"/>
  <c r="K9" i="23"/>
  <c r="F9" i="20"/>
  <c r="F9" i="23"/>
  <c r="L9" i="20"/>
  <c r="L9" i="23"/>
  <c r="N9" i="20"/>
  <c r="N9" i="23"/>
  <c r="P9" i="20"/>
  <c r="P9" i="23"/>
  <c r="O9" i="20"/>
  <c r="O9" i="23"/>
  <c r="S54" i="15"/>
  <c r="BA53" i="12"/>
  <c r="R20" i="6"/>
  <c r="AH53" i="12"/>
  <c r="S27" i="6"/>
  <c r="V7" i="14"/>
  <c r="T7" i="14" s="1"/>
  <c r="T7" i="12"/>
  <c r="V11" i="14"/>
  <c r="T11" i="14" s="1"/>
  <c r="T11" i="12"/>
  <c r="V8" i="14"/>
  <c r="T8" i="14" s="1"/>
  <c r="T8" i="12"/>
  <c r="V22" i="14"/>
  <c r="T22" i="14" s="1"/>
  <c r="T22" i="12"/>
  <c r="V20" i="14"/>
  <c r="T20" i="14" s="1"/>
  <c r="T20" i="12"/>
  <c r="V67" i="8"/>
  <c r="V9" i="14"/>
  <c r="T9" i="14" s="1"/>
  <c r="T9" i="12"/>
  <c r="V13" i="14"/>
  <c r="T13" i="12"/>
  <c r="L13" i="12" s="1"/>
  <c r="V25" i="14"/>
  <c r="T25" i="12"/>
  <c r="V23" i="14"/>
  <c r="T23" i="14" s="1"/>
  <c r="T23" i="12"/>
  <c r="V21" i="14"/>
  <c r="T21" i="14" s="1"/>
  <c r="T21" i="12"/>
  <c r="V6" i="14"/>
  <c r="T6" i="14" s="1"/>
  <c r="T6" i="12"/>
  <c r="V10" i="14"/>
  <c r="T10" i="14" s="1"/>
  <c r="T10" i="12"/>
  <c r="V27" i="14"/>
  <c r="T27" i="14" s="1"/>
  <c r="T27" i="12"/>
  <c r="L27" i="12" s="1"/>
  <c r="L27" i="14" s="1"/>
  <c r="V24" i="14"/>
  <c r="T24" i="14" s="1"/>
  <c r="T24" i="12"/>
  <c r="AU52" i="6"/>
  <c r="W67" i="8"/>
  <c r="AF53" i="12"/>
  <c r="T54" i="15"/>
  <c r="V5" i="14"/>
  <c r="V53" i="12"/>
  <c r="AJ55" i="14"/>
  <c r="AJ56" i="14" s="1"/>
  <c r="U52" i="6"/>
  <c r="U55" i="6" s="1"/>
  <c r="AK54" i="6"/>
  <c r="AJ55" i="6"/>
  <c r="AB52" i="6"/>
  <c r="AB55" i="6" s="1"/>
  <c r="S19" i="6"/>
  <c r="S24" i="6"/>
  <c r="S25" i="6"/>
  <c r="S23" i="6"/>
  <c r="W52" i="6"/>
  <c r="W55" i="6" s="1"/>
  <c r="AO53" i="12"/>
  <c r="AC52" i="6"/>
  <c r="AC55" i="6" s="1"/>
  <c r="Z52" i="6"/>
  <c r="Z55" i="6" s="1"/>
  <c r="X53" i="12"/>
  <c r="R25" i="6"/>
  <c r="AK53" i="12"/>
  <c r="AS53" i="12"/>
  <c r="AK52" i="6"/>
  <c r="AA52" i="6"/>
  <c r="AA55" i="6" s="1"/>
  <c r="AP53" i="12"/>
  <c r="R24" i="6"/>
  <c r="R23" i="6"/>
  <c r="R21" i="6"/>
  <c r="S20" i="6"/>
  <c r="R19" i="6"/>
  <c r="R22" i="6"/>
  <c r="AC53" i="12"/>
  <c r="S21" i="6"/>
  <c r="Z53" i="12"/>
  <c r="AN53" i="12"/>
  <c r="S22" i="6"/>
  <c r="Y53" i="12"/>
  <c r="AG53" i="12"/>
  <c r="AD53" i="12"/>
  <c r="AL53" i="12"/>
  <c r="AB53" i="12"/>
  <c r="AJ53" i="12"/>
  <c r="AR53" i="12"/>
  <c r="V52" i="6"/>
  <c r="V55" i="6" s="1"/>
  <c r="X37" i="8"/>
  <c r="X37" i="15" s="1"/>
  <c r="W37" i="15"/>
  <c r="X53" i="14"/>
  <c r="AI13" i="14"/>
  <c r="AI53" i="14" s="1"/>
  <c r="AI53" i="12"/>
  <c r="W53" i="12"/>
  <c r="W25" i="14"/>
  <c r="W53" i="14" s="1"/>
  <c r="X10" i="8"/>
  <c r="W10" i="15"/>
  <c r="AA13" i="14"/>
  <c r="AA53" i="14" s="1"/>
  <c r="AA53" i="12"/>
  <c r="AE13" i="14"/>
  <c r="AE53" i="14" s="1"/>
  <c r="AE53" i="12"/>
  <c r="AM13" i="14"/>
  <c r="AM53" i="14" s="1"/>
  <c r="AM53" i="12"/>
  <c r="AQ13" i="14"/>
  <c r="AQ53" i="14" s="1"/>
  <c r="AQ53" i="12"/>
  <c r="W5" i="15"/>
  <c r="V5" i="15"/>
  <c r="V70" i="15" s="1"/>
  <c r="AS68" i="6"/>
  <c r="AR68" i="6"/>
  <c r="AQ68" i="6"/>
  <c r="AP68" i="6"/>
  <c r="AO68" i="6"/>
  <c r="AN68" i="6"/>
  <c r="AM68" i="6"/>
  <c r="AL68" i="6"/>
  <c r="AK68" i="6"/>
  <c r="AJ68" i="6"/>
  <c r="AI68" i="6"/>
  <c r="AH68" i="6"/>
  <c r="AG68" i="6"/>
  <c r="AF68" i="6"/>
  <c r="AE68" i="6"/>
  <c r="AD68" i="6"/>
  <c r="AC68" i="6"/>
  <c r="AB68" i="6"/>
  <c r="AA68" i="6"/>
  <c r="Z68" i="6"/>
  <c r="Y68" i="6"/>
  <c r="X68" i="6"/>
  <c r="W68" i="6"/>
  <c r="V68" i="6"/>
  <c r="U68" i="6"/>
  <c r="L13" i="14" l="1"/>
  <c r="L53" i="14" s="1"/>
  <c r="L53" i="12"/>
  <c r="R55" i="25"/>
  <c r="C11" i="23"/>
  <c r="J10" i="23"/>
  <c r="S52" i="25"/>
  <c r="H10" i="23"/>
  <c r="L10" i="23"/>
  <c r="F10" i="23"/>
  <c r="I10" i="23"/>
  <c r="M10" i="23"/>
  <c r="N10" i="23"/>
  <c r="E10" i="23"/>
  <c r="R52" i="25"/>
  <c r="R73" i="25" s="1"/>
  <c r="L27" i="17"/>
  <c r="L37" i="17"/>
  <c r="AC38" i="17"/>
  <c r="AC28" i="17"/>
  <c r="Q38" i="17"/>
  <c r="Q28" i="17"/>
  <c r="W56" i="14"/>
  <c r="C10" i="23" s="1"/>
  <c r="M39" i="17"/>
  <c r="M29" i="17"/>
  <c r="X56" i="14"/>
  <c r="D10" i="23" s="1"/>
  <c r="N29" i="17"/>
  <c r="N39" i="17"/>
  <c r="AH28" i="17"/>
  <c r="AH38" i="17"/>
  <c r="T38" i="17"/>
  <c r="T28" i="17"/>
  <c r="AD28" i="17"/>
  <c r="AD38" i="17"/>
  <c r="N28" i="17"/>
  <c r="N38" i="17"/>
  <c r="B8" i="22"/>
  <c r="R55" i="24"/>
  <c r="R69" i="24" s="1"/>
  <c r="B41" i="22"/>
  <c r="B8" i="20"/>
  <c r="B8" i="23"/>
  <c r="AC39" i="17"/>
  <c r="AC29" i="17"/>
  <c r="AA56" i="14"/>
  <c r="G10" i="20" s="1"/>
  <c r="Q39" i="17"/>
  <c r="Q29" i="17"/>
  <c r="M38" i="17"/>
  <c r="M28" i="17"/>
  <c r="Z28" i="17"/>
  <c r="Z38" i="17"/>
  <c r="W38" i="17"/>
  <c r="W28" i="17"/>
  <c r="P38" i="17"/>
  <c r="P28" i="17"/>
  <c r="AI38" i="17"/>
  <c r="AI28" i="17"/>
  <c r="V28" i="17"/>
  <c r="V38" i="17"/>
  <c r="D41" i="22"/>
  <c r="D8" i="20"/>
  <c r="D8" i="22"/>
  <c r="D8" i="23"/>
  <c r="S52" i="24"/>
  <c r="AG38" i="17"/>
  <c r="AG28" i="17"/>
  <c r="U38" i="17"/>
  <c r="U28" i="17"/>
  <c r="Y38" i="17"/>
  <c r="Y28" i="17"/>
  <c r="R28" i="17"/>
  <c r="R38" i="17"/>
  <c r="O38" i="17"/>
  <c r="O28" i="17"/>
  <c r="AF38" i="17"/>
  <c r="AF28" i="17"/>
  <c r="AA38" i="17"/>
  <c r="AA28" i="17"/>
  <c r="L28" i="17"/>
  <c r="L38" i="17"/>
  <c r="M36" i="17"/>
  <c r="M26" i="17"/>
  <c r="L36" i="17"/>
  <c r="L26" i="17"/>
  <c r="X38" i="17"/>
  <c r="X28" i="17"/>
  <c r="R52" i="24"/>
  <c r="AM35" i="17"/>
  <c r="AL35" i="17"/>
  <c r="C8" i="22"/>
  <c r="C41" i="22"/>
  <c r="C8" i="20"/>
  <c r="C8" i="23"/>
  <c r="AG39" i="17"/>
  <c r="AG29" i="17"/>
  <c r="AE56" i="14"/>
  <c r="K10" i="23" s="1"/>
  <c r="U39" i="17"/>
  <c r="U29" i="17"/>
  <c r="AI56" i="14"/>
  <c r="O10" i="20" s="1"/>
  <c r="Y39" i="17"/>
  <c r="Y29" i="17"/>
  <c r="AB38" i="17"/>
  <c r="AB28" i="17"/>
  <c r="S38" i="17"/>
  <c r="S28" i="17"/>
  <c r="AE38" i="17"/>
  <c r="AE28" i="17"/>
  <c r="B11" i="23"/>
  <c r="B11" i="22"/>
  <c r="B11" i="20"/>
  <c r="AL25" i="17"/>
  <c r="AM25" i="17"/>
  <c r="P10" i="23"/>
  <c r="P10" i="20"/>
  <c r="H9" i="20"/>
  <c r="H9" i="23"/>
  <c r="G9" i="20"/>
  <c r="G9" i="23"/>
  <c r="I9" i="20"/>
  <c r="I9" i="23"/>
  <c r="J9" i="20"/>
  <c r="J9" i="23"/>
  <c r="Q9" i="20"/>
  <c r="Q9" i="23"/>
  <c r="D9" i="20"/>
  <c r="D9" i="23"/>
  <c r="C9" i="20"/>
  <c r="C9" i="23"/>
  <c r="B9" i="20"/>
  <c r="B9" i="23"/>
  <c r="D10" i="20"/>
  <c r="W70" i="15"/>
  <c r="X67" i="8"/>
  <c r="V53" i="14"/>
  <c r="T25" i="14"/>
  <c r="T13" i="14"/>
  <c r="AK55" i="14"/>
  <c r="AK56" i="14" s="1"/>
  <c r="AK55" i="6"/>
  <c r="AL54" i="6"/>
  <c r="X10" i="15"/>
  <c r="X70" i="15" s="1"/>
  <c r="O10" i="23" l="1"/>
  <c r="AL39" i="17"/>
  <c r="C10" i="20"/>
  <c r="K10" i="20"/>
  <c r="AM39" i="17"/>
  <c r="G10" i="23"/>
  <c r="AL29" i="17"/>
  <c r="N27" i="17"/>
  <c r="N37" i="17"/>
  <c r="M27" i="17"/>
  <c r="M37" i="17"/>
  <c r="AL28" i="17"/>
  <c r="AM28" i="17"/>
  <c r="V56" i="14"/>
  <c r="B10" i="23" s="1"/>
  <c r="L39" i="17"/>
  <c r="L29" i="17"/>
  <c r="AM38" i="17"/>
  <c r="AL38" i="17"/>
  <c r="AM29" i="17"/>
  <c r="N26" i="17"/>
  <c r="N36" i="17"/>
  <c r="Q10" i="23"/>
  <c r="Q10" i="20"/>
  <c r="R9" i="20"/>
  <c r="R9" i="23"/>
  <c r="B10" i="20"/>
  <c r="AL55" i="14"/>
  <c r="AL56" i="14" s="1"/>
  <c r="AM54" i="6"/>
  <c r="AL55" i="6"/>
  <c r="K64" i="15"/>
  <c r="J63" i="15"/>
  <c r="I62" i="15"/>
  <c r="H61" i="15"/>
  <c r="G60" i="15"/>
  <c r="F59" i="15"/>
  <c r="K53" i="15"/>
  <c r="J52" i="15"/>
  <c r="I51" i="15"/>
  <c r="H50" i="15"/>
  <c r="G49" i="15"/>
  <c r="F48" i="15"/>
  <c r="E47" i="15"/>
  <c r="D46" i="15"/>
  <c r="L40" i="15"/>
  <c r="K39" i="15"/>
  <c r="J38" i="15"/>
  <c r="I37" i="15"/>
  <c r="H36" i="15"/>
  <c r="G35" i="15"/>
  <c r="F34" i="15"/>
  <c r="E33" i="15"/>
  <c r="D32" i="15"/>
  <c r="L27" i="15"/>
  <c r="K26" i="15"/>
  <c r="J25" i="15"/>
  <c r="I24" i="15"/>
  <c r="H23" i="15"/>
  <c r="G22" i="15"/>
  <c r="F21" i="15"/>
  <c r="E20" i="15"/>
  <c r="D19" i="15"/>
  <c r="E6" i="15"/>
  <c r="F7" i="15"/>
  <c r="G8" i="15"/>
  <c r="H9" i="15"/>
  <c r="I10" i="15"/>
  <c r="J11" i="15"/>
  <c r="K12" i="15"/>
  <c r="L13" i="15"/>
  <c r="D5" i="15"/>
  <c r="AT83" i="15"/>
  <c r="AS86" i="15"/>
  <c r="Y5" i="19" s="1"/>
  <c r="AR83" i="15"/>
  <c r="AQ83" i="15"/>
  <c r="AP83" i="15"/>
  <c r="AO83" i="15"/>
  <c r="AN83" i="15"/>
  <c r="AM83" i="15"/>
  <c r="AL83" i="15"/>
  <c r="AK83" i="15"/>
  <c r="AJ83" i="15"/>
  <c r="AI83" i="15"/>
  <c r="AH83" i="15"/>
  <c r="AG83" i="15"/>
  <c r="AF83" i="15"/>
  <c r="AE83" i="15"/>
  <c r="AD83" i="15"/>
  <c r="AC83" i="15"/>
  <c r="AB83" i="15"/>
  <c r="AA83" i="15"/>
  <c r="Z83" i="15"/>
  <c r="Y83" i="15"/>
  <c r="X83" i="15"/>
  <c r="W83" i="15"/>
  <c r="V83" i="15"/>
  <c r="H83" i="15"/>
  <c r="G83" i="15"/>
  <c r="F83" i="15"/>
  <c r="E83" i="15"/>
  <c r="T80" i="15"/>
  <c r="S80" i="15"/>
  <c r="T79" i="15"/>
  <c r="S79" i="15"/>
  <c r="T78" i="15"/>
  <c r="S78" i="15"/>
  <c r="T77" i="15"/>
  <c r="S77" i="15"/>
  <c r="V72" i="15"/>
  <c r="W72" i="15" s="1"/>
  <c r="X72" i="15" s="1"/>
  <c r="Y72" i="15" s="1"/>
  <c r="Z72" i="15" s="1"/>
  <c r="AA72" i="15" s="1"/>
  <c r="AB72" i="15" s="1"/>
  <c r="AC72" i="15" s="1"/>
  <c r="AD72" i="15" s="1"/>
  <c r="AE72" i="15" s="1"/>
  <c r="AF72" i="15" s="1"/>
  <c r="AG72" i="15" s="1"/>
  <c r="AH72" i="15" s="1"/>
  <c r="AI72" i="15" s="1"/>
  <c r="AJ72" i="15" s="1"/>
  <c r="AK72" i="15" s="1"/>
  <c r="AL72" i="15" s="1"/>
  <c r="AM72" i="15" s="1"/>
  <c r="AN72" i="15" s="1"/>
  <c r="AO72" i="15" s="1"/>
  <c r="AP72" i="15" s="1"/>
  <c r="AQ72" i="15" s="1"/>
  <c r="AR72" i="15" s="1"/>
  <c r="AS72" i="15" s="1"/>
  <c r="AT72" i="15" s="1"/>
  <c r="T64" i="15"/>
  <c r="S64" i="15"/>
  <c r="T63" i="15"/>
  <c r="S63" i="15"/>
  <c r="T62" i="15"/>
  <c r="S62" i="15"/>
  <c r="T61" i="15"/>
  <c r="S61" i="15"/>
  <c r="T60" i="15"/>
  <c r="S60" i="15"/>
  <c r="T59" i="15"/>
  <c r="S59" i="15"/>
  <c r="T58" i="15"/>
  <c r="S58" i="15"/>
  <c r="T57" i="15"/>
  <c r="S57" i="15"/>
  <c r="T53" i="15"/>
  <c r="S53" i="15"/>
  <c r="T52" i="15"/>
  <c r="S52" i="15"/>
  <c r="T51" i="15"/>
  <c r="S51" i="15"/>
  <c r="T50" i="15"/>
  <c r="S50" i="15"/>
  <c r="T49" i="15"/>
  <c r="S49" i="15"/>
  <c r="T48" i="15"/>
  <c r="S48" i="15"/>
  <c r="T47" i="15"/>
  <c r="S47" i="15"/>
  <c r="T46" i="15"/>
  <c r="S46" i="15"/>
  <c r="T40" i="15"/>
  <c r="S40" i="15"/>
  <c r="T39" i="15"/>
  <c r="S39" i="15"/>
  <c r="T38" i="15"/>
  <c r="S38" i="15"/>
  <c r="T37" i="15"/>
  <c r="S37" i="15"/>
  <c r="T36" i="15"/>
  <c r="S36" i="15"/>
  <c r="T35" i="15"/>
  <c r="S35" i="15"/>
  <c r="T34" i="15"/>
  <c r="S34" i="15"/>
  <c r="T33" i="15"/>
  <c r="S33" i="15"/>
  <c r="T32" i="15"/>
  <c r="S32" i="15"/>
  <c r="T27" i="15"/>
  <c r="S27" i="15"/>
  <c r="T26" i="15"/>
  <c r="S26" i="15"/>
  <c r="T25" i="15"/>
  <c r="S25" i="15"/>
  <c r="T24" i="15"/>
  <c r="S24" i="15"/>
  <c r="T23" i="15"/>
  <c r="S23" i="15"/>
  <c r="T22" i="15"/>
  <c r="S22" i="15"/>
  <c r="T21" i="15"/>
  <c r="S21" i="15"/>
  <c r="T20" i="15"/>
  <c r="S20" i="15"/>
  <c r="T19" i="15"/>
  <c r="S19" i="15"/>
  <c r="T13" i="15"/>
  <c r="S13" i="15"/>
  <c r="T12" i="15"/>
  <c r="S12" i="15"/>
  <c r="T11" i="15"/>
  <c r="S11" i="15"/>
  <c r="T10" i="15"/>
  <c r="S10" i="15"/>
  <c r="T9" i="15"/>
  <c r="S9" i="15"/>
  <c r="T8" i="15"/>
  <c r="S8" i="15"/>
  <c r="T7" i="15"/>
  <c r="S7" i="15"/>
  <c r="T6" i="15"/>
  <c r="S6" i="15"/>
  <c r="T5" i="15"/>
  <c r="S5" i="15"/>
  <c r="S79" i="8"/>
  <c r="T79" i="8"/>
  <c r="S75" i="8"/>
  <c r="T75" i="8"/>
  <c r="E82" i="8"/>
  <c r="T52" i="8"/>
  <c r="S52" i="8"/>
  <c r="T51" i="8"/>
  <c r="S51" i="8"/>
  <c r="T50" i="8"/>
  <c r="S50" i="8"/>
  <c r="T49" i="8"/>
  <c r="S49" i="8"/>
  <c r="T48" i="8"/>
  <c r="S48" i="8"/>
  <c r="T47" i="8"/>
  <c r="S47" i="8"/>
  <c r="T46" i="8"/>
  <c r="S46" i="8"/>
  <c r="T27" i="8"/>
  <c r="S27" i="8"/>
  <c r="T26" i="8"/>
  <c r="S26" i="8"/>
  <c r="T25" i="8"/>
  <c r="S25" i="8"/>
  <c r="T24" i="8"/>
  <c r="S24" i="8"/>
  <c r="T23" i="8"/>
  <c r="S23" i="8"/>
  <c r="T22" i="8"/>
  <c r="S22" i="8"/>
  <c r="T21" i="8"/>
  <c r="S21" i="8"/>
  <c r="T20" i="8"/>
  <c r="S20" i="8"/>
  <c r="T19" i="8"/>
  <c r="S19" i="8"/>
  <c r="S61" i="14"/>
  <c r="T61" i="14"/>
  <c r="V72" i="14"/>
  <c r="W72" i="14" s="1"/>
  <c r="X72" i="14" s="1"/>
  <c r="Y72" i="14" s="1"/>
  <c r="Z72" i="14" s="1"/>
  <c r="AA72" i="14" s="1"/>
  <c r="AB72" i="14" s="1"/>
  <c r="AC72" i="14" s="1"/>
  <c r="AD72" i="14" s="1"/>
  <c r="AE72" i="14" s="1"/>
  <c r="AF72" i="14" s="1"/>
  <c r="AG72" i="14" s="1"/>
  <c r="AH72" i="14" s="1"/>
  <c r="AI72" i="14" s="1"/>
  <c r="AJ72" i="14" s="1"/>
  <c r="AK72" i="14" s="1"/>
  <c r="AL72" i="14" s="1"/>
  <c r="AM72" i="14" s="1"/>
  <c r="AN72" i="14" s="1"/>
  <c r="AO72" i="14" s="1"/>
  <c r="AP72" i="14" s="1"/>
  <c r="AQ72" i="14" s="1"/>
  <c r="AR72" i="14" s="1"/>
  <c r="AS72" i="14" s="1"/>
  <c r="AT72" i="14" s="1"/>
  <c r="T67" i="14"/>
  <c r="S67" i="14"/>
  <c r="T66" i="14"/>
  <c r="S66" i="14"/>
  <c r="T65" i="14"/>
  <c r="S65" i="14"/>
  <c r="T64" i="14"/>
  <c r="S64" i="14"/>
  <c r="T63" i="14"/>
  <c r="S63" i="14"/>
  <c r="S62" i="14"/>
  <c r="T60" i="14"/>
  <c r="T70" i="14" s="1"/>
  <c r="S60" i="14"/>
  <c r="S51" i="14"/>
  <c r="S50" i="14"/>
  <c r="S49" i="14"/>
  <c r="S48" i="14"/>
  <c r="S47" i="14"/>
  <c r="S46" i="14"/>
  <c r="T45" i="14"/>
  <c r="S45" i="14"/>
  <c r="S41" i="14"/>
  <c r="S40" i="14"/>
  <c r="S39" i="14"/>
  <c r="S38" i="14"/>
  <c r="S37" i="14"/>
  <c r="S36" i="14"/>
  <c r="S35" i="14"/>
  <c r="S34" i="14"/>
  <c r="T33" i="14"/>
  <c r="S33" i="14"/>
  <c r="S27" i="14"/>
  <c r="S26" i="14"/>
  <c r="S25" i="14"/>
  <c r="S24" i="14"/>
  <c r="S23" i="14"/>
  <c r="S22" i="14"/>
  <c r="S21" i="14"/>
  <c r="S20" i="14"/>
  <c r="T19" i="14"/>
  <c r="S19" i="14"/>
  <c r="S13" i="14"/>
  <c r="S12" i="14"/>
  <c r="S11" i="14"/>
  <c r="S10" i="14"/>
  <c r="S9" i="14"/>
  <c r="S8" i="14"/>
  <c r="S7" i="14"/>
  <c r="S6" i="14"/>
  <c r="T5" i="14"/>
  <c r="S5" i="14"/>
  <c r="E68" i="6"/>
  <c r="S70" i="14" l="1"/>
  <c r="S83" i="15"/>
  <c r="R10" i="23"/>
  <c r="R10" i="20"/>
  <c r="S9" i="20"/>
  <c r="S9" i="23"/>
  <c r="L70" i="15"/>
  <c r="J70" i="15"/>
  <c r="H70" i="15"/>
  <c r="F70" i="15"/>
  <c r="D70" i="15"/>
  <c r="K70" i="15"/>
  <c r="I70" i="15"/>
  <c r="G70" i="15"/>
  <c r="E70" i="15"/>
  <c r="S70" i="15"/>
  <c r="T70" i="15"/>
  <c r="B16" i="17" s="1"/>
  <c r="F16" i="17" s="1"/>
  <c r="Y86" i="15"/>
  <c r="E5" i="19" s="1"/>
  <c r="O8" i="17"/>
  <c r="AA86" i="15"/>
  <c r="G5" i="19" s="1"/>
  <c r="Q8" i="17"/>
  <c r="AC86" i="15"/>
  <c r="I5" i="19" s="1"/>
  <c r="S8" i="17"/>
  <c r="AE86" i="15"/>
  <c r="K5" i="19" s="1"/>
  <c r="U8" i="17"/>
  <c r="AG86" i="15"/>
  <c r="M5" i="19" s="1"/>
  <c r="W8" i="17"/>
  <c r="AI86" i="15"/>
  <c r="O5" i="19" s="1"/>
  <c r="Y8" i="17"/>
  <c r="AK86" i="15"/>
  <c r="Q5" i="19" s="1"/>
  <c r="AA8" i="17"/>
  <c r="AM86" i="15"/>
  <c r="S5" i="19" s="1"/>
  <c r="AC8" i="17"/>
  <c r="AO86" i="15"/>
  <c r="U5" i="19" s="1"/>
  <c r="AE8" i="17"/>
  <c r="AQ86" i="15"/>
  <c r="W5" i="19" s="1"/>
  <c r="AG8" i="17"/>
  <c r="V86" i="15"/>
  <c r="B5" i="19" s="1"/>
  <c r="L8" i="17"/>
  <c r="Z86" i="15"/>
  <c r="F5" i="19" s="1"/>
  <c r="P8" i="17"/>
  <c r="AB86" i="15"/>
  <c r="H5" i="19" s="1"/>
  <c r="R8" i="17"/>
  <c r="AD86" i="15"/>
  <c r="J5" i="19" s="1"/>
  <c r="T8" i="17"/>
  <c r="AF86" i="15"/>
  <c r="L5" i="19" s="1"/>
  <c r="V8" i="17"/>
  <c r="AH86" i="15"/>
  <c r="N5" i="19" s="1"/>
  <c r="X8" i="17"/>
  <c r="AJ86" i="15"/>
  <c r="P5" i="19" s="1"/>
  <c r="Z8" i="17"/>
  <c r="AL86" i="15"/>
  <c r="R5" i="19" s="1"/>
  <c r="AB8" i="17"/>
  <c r="AN86" i="15"/>
  <c r="T5" i="19" s="1"/>
  <c r="AD8" i="17"/>
  <c r="AP86" i="15"/>
  <c r="V5" i="19" s="1"/>
  <c r="AF8" i="17"/>
  <c r="AR86" i="15"/>
  <c r="X5" i="19" s="1"/>
  <c r="AH8" i="17"/>
  <c r="AT86" i="15"/>
  <c r="Z5" i="19" s="1"/>
  <c r="AJ8" i="17"/>
  <c r="W86" i="15"/>
  <c r="C5" i="19" s="1"/>
  <c r="M8" i="17"/>
  <c r="X86" i="15"/>
  <c r="D5" i="19" s="1"/>
  <c r="N8" i="17"/>
  <c r="AM55" i="14"/>
  <c r="AM56" i="14" s="1"/>
  <c r="AE73" i="14"/>
  <c r="K10" i="22" s="1"/>
  <c r="AM55" i="6"/>
  <c r="AN54" i="6"/>
  <c r="W73" i="14"/>
  <c r="C10" i="22" s="1"/>
  <c r="AM73" i="14"/>
  <c r="V73" i="14"/>
  <c r="B10" i="22" s="1"/>
  <c r="AC73" i="14"/>
  <c r="I10" i="22" s="1"/>
  <c r="AK73" i="14"/>
  <c r="Q10" i="22" s="1"/>
  <c r="AS73" i="14"/>
  <c r="S53" i="14"/>
  <c r="T53" i="14"/>
  <c r="B18" i="17" s="1"/>
  <c r="F18" i="17" s="1"/>
  <c r="Y73" i="14"/>
  <c r="E10" i="22" s="1"/>
  <c r="AG73" i="14"/>
  <c r="M10" i="22" s="1"/>
  <c r="AO73" i="14"/>
  <c r="AA73" i="14"/>
  <c r="G10" i="22" s="1"/>
  <c r="AI73" i="14"/>
  <c r="O10" i="22" s="1"/>
  <c r="AQ73" i="14"/>
  <c r="D10" i="17"/>
  <c r="AK10" i="17" s="1"/>
  <c r="V73" i="15"/>
  <c r="AD73" i="15"/>
  <c r="AB73" i="15"/>
  <c r="X73" i="15"/>
  <c r="Z73" i="15"/>
  <c r="AF73" i="15"/>
  <c r="W73" i="15"/>
  <c r="D83" i="15"/>
  <c r="T83" i="15"/>
  <c r="D8" i="17" s="1"/>
  <c r="AH73" i="15"/>
  <c r="AJ73" i="15"/>
  <c r="AL73" i="15"/>
  <c r="AN73" i="15"/>
  <c r="AP73" i="15"/>
  <c r="AR73" i="15"/>
  <c r="AT73" i="15"/>
  <c r="Y73" i="15"/>
  <c r="AA73" i="15"/>
  <c r="AC73" i="15"/>
  <c r="AE73" i="15"/>
  <c r="AG73" i="15"/>
  <c r="AI73" i="15"/>
  <c r="AK73" i="15"/>
  <c r="AM73" i="15"/>
  <c r="AO73" i="15"/>
  <c r="AQ73" i="15"/>
  <c r="AS73" i="15"/>
  <c r="X73" i="14"/>
  <c r="D10" i="22" s="1"/>
  <c r="Z73" i="14"/>
  <c r="F10" i="22" s="1"/>
  <c r="AB73" i="14"/>
  <c r="H10" i="22" s="1"/>
  <c r="AD73" i="14"/>
  <c r="J10" i="22" s="1"/>
  <c r="AF73" i="14"/>
  <c r="L10" i="22" s="1"/>
  <c r="AH73" i="14"/>
  <c r="N10" i="22" s="1"/>
  <c r="AJ73" i="14"/>
  <c r="P10" i="22" s="1"/>
  <c r="AL73" i="14"/>
  <c r="R10" i="22" s="1"/>
  <c r="AN73" i="14"/>
  <c r="AP73" i="14"/>
  <c r="AR73" i="14"/>
  <c r="AT73" i="14"/>
  <c r="S10" i="22" l="1"/>
  <c r="S10" i="23"/>
  <c r="S10" i="20"/>
  <c r="T9" i="20"/>
  <c r="T9" i="23"/>
  <c r="Y5" i="20"/>
  <c r="Y5" i="22"/>
  <c r="Y5" i="23"/>
  <c r="U5" i="20"/>
  <c r="U5" i="22"/>
  <c r="U5" i="23"/>
  <c r="Q5" i="20"/>
  <c r="Q5" i="22"/>
  <c r="Q5" i="23"/>
  <c r="M5" i="20"/>
  <c r="M5" i="22"/>
  <c r="M5" i="23"/>
  <c r="I5" i="20"/>
  <c r="I5" i="22"/>
  <c r="I5" i="23"/>
  <c r="E5" i="20"/>
  <c r="E5" i="22"/>
  <c r="E5" i="23"/>
  <c r="X5" i="23"/>
  <c r="X5" i="20"/>
  <c r="X5" i="22"/>
  <c r="T5" i="23"/>
  <c r="T5" i="20"/>
  <c r="T5" i="22"/>
  <c r="P5" i="23"/>
  <c r="P5" i="20"/>
  <c r="P5" i="22"/>
  <c r="C5" i="20"/>
  <c r="C5" i="22"/>
  <c r="C5" i="23"/>
  <c r="D5" i="23"/>
  <c r="D5" i="20"/>
  <c r="D5" i="22"/>
  <c r="J5" i="23"/>
  <c r="J5" i="20"/>
  <c r="J5" i="22"/>
  <c r="W5" i="20"/>
  <c r="W5" i="22"/>
  <c r="W5" i="23"/>
  <c r="S5" i="20"/>
  <c r="S5" i="22"/>
  <c r="S5" i="23"/>
  <c r="O5" i="20"/>
  <c r="O5" i="22"/>
  <c r="O5" i="23"/>
  <c r="K5" i="20"/>
  <c r="K5" i="22"/>
  <c r="K5" i="23"/>
  <c r="G5" i="20"/>
  <c r="G5" i="22"/>
  <c r="G5" i="23"/>
  <c r="Z5" i="23"/>
  <c r="Z5" i="20"/>
  <c r="Z5" i="22"/>
  <c r="V5" i="23"/>
  <c r="V5" i="20"/>
  <c r="V5" i="22"/>
  <c r="R5" i="23"/>
  <c r="R5" i="20"/>
  <c r="R5" i="22"/>
  <c r="N5" i="23"/>
  <c r="N5" i="20"/>
  <c r="N5" i="22"/>
  <c r="L5" i="23"/>
  <c r="L5" i="20"/>
  <c r="L5" i="22"/>
  <c r="F5" i="23"/>
  <c r="F5" i="20"/>
  <c r="F5" i="22"/>
  <c r="H5" i="23"/>
  <c r="H5" i="20"/>
  <c r="H5" i="22"/>
  <c r="B5" i="20"/>
  <c r="B5" i="22"/>
  <c r="B5" i="23"/>
  <c r="AK8" i="17"/>
  <c r="B8" i="17"/>
  <c r="F8" i="17" s="1"/>
  <c r="S86" i="15"/>
  <c r="AN55" i="14"/>
  <c r="AN56" i="14" s="1"/>
  <c r="B10" i="17"/>
  <c r="F10" i="17" s="1"/>
  <c r="AO54" i="6"/>
  <c r="AN55" i="6"/>
  <c r="S73" i="14"/>
  <c r="S75" i="14" s="1"/>
  <c r="G10" i="17" s="1"/>
  <c r="B12" i="18" s="1"/>
  <c r="S73" i="15"/>
  <c r="T10" i="23" l="1"/>
  <c r="T10" i="20"/>
  <c r="T10" i="22"/>
  <c r="U9" i="20"/>
  <c r="U9" i="23"/>
  <c r="G16" i="17"/>
  <c r="C10" i="18" s="1"/>
  <c r="S88" i="15"/>
  <c r="G8" i="17" s="1"/>
  <c r="B10" i="18" s="1"/>
  <c r="AO55" i="14"/>
  <c r="AO56" i="14" s="1"/>
  <c r="AO55" i="6"/>
  <c r="AP54" i="6"/>
  <c r="S62" i="12"/>
  <c r="T62" i="12"/>
  <c r="E62" i="12" s="1"/>
  <c r="E67" i="12" s="1"/>
  <c r="S63" i="12"/>
  <c r="T63" i="12"/>
  <c r="F63" i="12" s="1"/>
  <c r="F67" i="12" s="1"/>
  <c r="S64" i="12"/>
  <c r="T64" i="12"/>
  <c r="G64" i="12" s="1"/>
  <c r="G67" i="12" s="1"/>
  <c r="R60" i="4"/>
  <c r="S60" i="4"/>
  <c r="R61" i="4"/>
  <c r="S61" i="4"/>
  <c r="R62" i="4"/>
  <c r="S62" i="4"/>
  <c r="L41" i="4"/>
  <c r="J39" i="3"/>
  <c r="I38" i="3"/>
  <c r="H37" i="3"/>
  <c r="G36" i="3"/>
  <c r="G36" i="4" s="1"/>
  <c r="G36" i="25" s="1"/>
  <c r="G52" i="25" s="1"/>
  <c r="F35" i="3"/>
  <c r="F35" i="4" s="1"/>
  <c r="E34" i="3"/>
  <c r="I24" i="4"/>
  <c r="L46" i="3" l="1"/>
  <c r="I24" i="24"/>
  <c r="I24" i="25"/>
  <c r="U10" i="23"/>
  <c r="U10" i="20"/>
  <c r="U10" i="22"/>
  <c r="V9" i="20"/>
  <c r="V9" i="23"/>
  <c r="G52" i="4"/>
  <c r="G36" i="6"/>
  <c r="G52" i="6" s="1"/>
  <c r="L41" i="6"/>
  <c r="L52" i="4"/>
  <c r="I24" i="6"/>
  <c r="I24" i="14"/>
  <c r="F35" i="6"/>
  <c r="F52" i="6" s="1"/>
  <c r="F52" i="4"/>
  <c r="I38" i="4"/>
  <c r="H37" i="4"/>
  <c r="J39" i="4"/>
  <c r="E34" i="4"/>
  <c r="AP55" i="14"/>
  <c r="AP56" i="14" s="1"/>
  <c r="AQ54" i="6"/>
  <c r="AP55" i="6"/>
  <c r="S57" i="8"/>
  <c r="T57" i="8"/>
  <c r="K12" i="6"/>
  <c r="K52" i="6" s="1"/>
  <c r="V69" i="12"/>
  <c r="T61" i="12"/>
  <c r="S61" i="12"/>
  <c r="S67" i="12" s="1"/>
  <c r="V55" i="12"/>
  <c r="W55" i="12" s="1"/>
  <c r="S51" i="12"/>
  <c r="S50" i="12"/>
  <c r="S49" i="12"/>
  <c r="S48" i="12"/>
  <c r="S47" i="12"/>
  <c r="S46" i="12"/>
  <c r="T45" i="12"/>
  <c r="E45" i="12" s="1"/>
  <c r="E53" i="12" s="1"/>
  <c r="S45" i="12"/>
  <c r="S41" i="12"/>
  <c r="S40" i="12"/>
  <c r="S39" i="12"/>
  <c r="S38" i="12"/>
  <c r="S37" i="12"/>
  <c r="S36" i="12"/>
  <c r="S35" i="12"/>
  <c r="S34" i="12"/>
  <c r="T33" i="12"/>
  <c r="D33" i="12" s="1"/>
  <c r="D33" i="14" s="1"/>
  <c r="S33" i="12"/>
  <c r="S27" i="12"/>
  <c r="S26" i="12"/>
  <c r="S25" i="12"/>
  <c r="S24" i="12"/>
  <c r="S23" i="12"/>
  <c r="S22" i="12"/>
  <c r="S21" i="12"/>
  <c r="S20" i="12"/>
  <c r="T19" i="12"/>
  <c r="D19" i="12" s="1"/>
  <c r="D19" i="14" s="1"/>
  <c r="S19" i="12"/>
  <c r="S13" i="12"/>
  <c r="S12" i="12"/>
  <c r="S11" i="12"/>
  <c r="S10" i="12"/>
  <c r="S9" i="12"/>
  <c r="S8" i="12"/>
  <c r="S7" i="12"/>
  <c r="S6" i="12"/>
  <c r="T5" i="12"/>
  <c r="D5" i="12" s="1"/>
  <c r="S5" i="12"/>
  <c r="K43" i="2"/>
  <c r="T67" i="12" l="1"/>
  <c r="D9" i="17" s="1"/>
  <c r="D61" i="12"/>
  <c r="D67" i="12" s="1"/>
  <c r="D5" i="14"/>
  <c r="D53" i="14" s="1"/>
  <c r="D53" i="12"/>
  <c r="V10" i="23"/>
  <c r="V10" i="20"/>
  <c r="V10" i="22"/>
  <c r="W9" i="20"/>
  <c r="W9" i="23"/>
  <c r="I38" i="6"/>
  <c r="H37" i="6"/>
  <c r="H52" i="6" s="1"/>
  <c r="H52" i="4"/>
  <c r="J52" i="4"/>
  <c r="J39" i="6"/>
  <c r="J52" i="6" s="1"/>
  <c r="E34" i="6"/>
  <c r="E52" i="6" s="1"/>
  <c r="E52" i="4"/>
  <c r="AQ55" i="14"/>
  <c r="AQ56" i="14" s="1"/>
  <c r="AQ55" i="6"/>
  <c r="AR54" i="6"/>
  <c r="T53" i="12"/>
  <c r="S53" i="12"/>
  <c r="L13" i="6"/>
  <c r="L52" i="6" s="1"/>
  <c r="V56" i="12"/>
  <c r="V70" i="12"/>
  <c r="W56" i="12"/>
  <c r="X55" i="12"/>
  <c r="Y55" i="12" s="1"/>
  <c r="Z55" i="12" s="1"/>
  <c r="W69" i="12"/>
  <c r="X69" i="12" s="1"/>
  <c r="W10" i="23" l="1"/>
  <c r="W10" i="20"/>
  <c r="W10" i="22"/>
  <c r="X9" i="20"/>
  <c r="X9" i="23"/>
  <c r="C7" i="20"/>
  <c r="C7" i="23"/>
  <c r="B7" i="20"/>
  <c r="B7" i="22"/>
  <c r="B7" i="23"/>
  <c r="B9" i="17"/>
  <c r="B17" i="17"/>
  <c r="F17" i="17" s="1"/>
  <c r="AR55" i="14"/>
  <c r="AR56" i="14" s="1"/>
  <c r="AS54" i="6"/>
  <c r="AS55" i="6" s="1"/>
  <c r="AR55" i="6"/>
  <c r="W70" i="12"/>
  <c r="C7" i="22" s="1"/>
  <c r="AA55" i="12"/>
  <c r="Z56" i="12"/>
  <c r="Y69" i="12"/>
  <c r="X70" i="12"/>
  <c r="X56" i="12"/>
  <c r="Y56" i="12"/>
  <c r="H82" i="8"/>
  <c r="I46" i="3"/>
  <c r="H46" i="3"/>
  <c r="S74" i="8"/>
  <c r="T74" i="8"/>
  <c r="S76" i="8"/>
  <c r="T76" i="8"/>
  <c r="S77" i="8"/>
  <c r="T77" i="8"/>
  <c r="S78" i="8"/>
  <c r="T78" i="8"/>
  <c r="D82" i="8"/>
  <c r="F82" i="8"/>
  <c r="G82" i="8"/>
  <c r="I82" i="8"/>
  <c r="T82" i="8" l="1"/>
  <c r="S82" i="8"/>
  <c r="X10" i="23"/>
  <c r="X10" i="20"/>
  <c r="X10" i="22"/>
  <c r="Y9" i="20"/>
  <c r="Y9" i="23"/>
  <c r="Z9" i="20"/>
  <c r="Z9" i="23"/>
  <c r="D7" i="23"/>
  <c r="D7" i="20"/>
  <c r="D7" i="22"/>
  <c r="E7" i="20"/>
  <c r="E7" i="23"/>
  <c r="F7" i="23"/>
  <c r="F7" i="20"/>
  <c r="I10" i="4"/>
  <c r="AS55" i="14"/>
  <c r="AS56" i="14" s="1"/>
  <c r="R55" i="6"/>
  <c r="Y70" i="12"/>
  <c r="E7" i="22" s="1"/>
  <c r="Z69" i="12"/>
  <c r="AA56" i="12"/>
  <c r="AB55" i="12"/>
  <c r="AT82" i="8"/>
  <c r="AR82" i="8"/>
  <c r="AP82" i="8"/>
  <c r="AN82" i="8"/>
  <c r="AL82" i="8"/>
  <c r="AJ82" i="8"/>
  <c r="AH82" i="8"/>
  <c r="AF82" i="8"/>
  <c r="AD82" i="8"/>
  <c r="AB82" i="8"/>
  <c r="Z82" i="8"/>
  <c r="X82" i="8"/>
  <c r="D68" i="6"/>
  <c r="F68" i="6"/>
  <c r="G68" i="6"/>
  <c r="H68" i="6"/>
  <c r="I68" i="6"/>
  <c r="J68" i="6"/>
  <c r="K68" i="6"/>
  <c r="T5" i="8"/>
  <c r="T64" i="8"/>
  <c r="S64" i="8"/>
  <c r="T63" i="8"/>
  <c r="S63" i="8"/>
  <c r="T62" i="8"/>
  <c r="S62" i="8"/>
  <c r="T61" i="8"/>
  <c r="S61" i="8"/>
  <c r="T60" i="8"/>
  <c r="S60" i="8"/>
  <c r="T59" i="8"/>
  <c r="S59" i="8"/>
  <c r="T58" i="8"/>
  <c r="S58" i="8"/>
  <c r="T40" i="8"/>
  <c r="S40" i="8"/>
  <c r="T39" i="8"/>
  <c r="S39" i="8"/>
  <c r="T38" i="8"/>
  <c r="S38" i="8"/>
  <c r="T37" i="8"/>
  <c r="S37" i="8"/>
  <c r="T36" i="8"/>
  <c r="S36" i="8"/>
  <c r="T35" i="8"/>
  <c r="S35" i="8"/>
  <c r="T34" i="8"/>
  <c r="S34" i="8"/>
  <c r="T33" i="8"/>
  <c r="S33" i="8"/>
  <c r="T32" i="8"/>
  <c r="S32" i="8"/>
  <c r="T13" i="8"/>
  <c r="S13" i="8"/>
  <c r="T12" i="8"/>
  <c r="S12" i="8"/>
  <c r="T11" i="8"/>
  <c r="S11" i="8"/>
  <c r="T10" i="8"/>
  <c r="S10" i="8"/>
  <c r="T9" i="8"/>
  <c r="S9" i="8"/>
  <c r="T8" i="8"/>
  <c r="S8" i="8"/>
  <c r="T7" i="8"/>
  <c r="S7" i="8"/>
  <c r="T6" i="8"/>
  <c r="S6" i="8"/>
  <c r="S5" i="8"/>
  <c r="R66" i="6"/>
  <c r="S66" i="6"/>
  <c r="U70" i="6"/>
  <c r="V70" i="6" s="1"/>
  <c r="W70" i="6" s="1"/>
  <c r="S65" i="6"/>
  <c r="R65" i="6"/>
  <c r="S64" i="6"/>
  <c r="R64" i="6"/>
  <c r="S63" i="6"/>
  <c r="R63" i="6"/>
  <c r="S62" i="6"/>
  <c r="R62" i="6"/>
  <c r="S61" i="6"/>
  <c r="R61" i="6"/>
  <c r="S59" i="6"/>
  <c r="R59" i="6"/>
  <c r="I10" i="24" l="1"/>
  <c r="I52" i="24" s="1"/>
  <c r="I10" i="25"/>
  <c r="I52" i="25" s="1"/>
  <c r="Y10" i="23"/>
  <c r="Y10" i="20"/>
  <c r="Y10" i="22"/>
  <c r="G7" i="20"/>
  <c r="G7" i="23"/>
  <c r="X85" i="8"/>
  <c r="D4" i="19" s="1"/>
  <c r="N7" i="17"/>
  <c r="AB85" i="8"/>
  <c r="H4" i="19" s="1"/>
  <c r="R7" i="17"/>
  <c r="AF85" i="8"/>
  <c r="L4" i="19" s="1"/>
  <c r="V7" i="17"/>
  <c r="AJ85" i="8"/>
  <c r="P4" i="19" s="1"/>
  <c r="Z7" i="17"/>
  <c r="AN85" i="8"/>
  <c r="T4" i="19" s="1"/>
  <c r="AD7" i="17"/>
  <c r="AR85" i="8"/>
  <c r="X4" i="19" s="1"/>
  <c r="AH7" i="17"/>
  <c r="Z85" i="8"/>
  <c r="F4" i="19" s="1"/>
  <c r="P7" i="17"/>
  <c r="AD85" i="8"/>
  <c r="J4" i="19" s="1"/>
  <c r="T7" i="17"/>
  <c r="AH85" i="8"/>
  <c r="N4" i="19" s="1"/>
  <c r="X7" i="17"/>
  <c r="AL85" i="8"/>
  <c r="R4" i="19" s="1"/>
  <c r="AB7" i="17"/>
  <c r="AP85" i="8"/>
  <c r="V4" i="19" s="1"/>
  <c r="AF7" i="17"/>
  <c r="AJ7" i="17"/>
  <c r="AT85" i="8"/>
  <c r="Z4" i="19" s="1"/>
  <c r="I10" i="6"/>
  <c r="I52" i="6" s="1"/>
  <c r="I52" i="4"/>
  <c r="AT55" i="14"/>
  <c r="AT56" i="14" s="1"/>
  <c r="W70" i="8"/>
  <c r="V71" i="6"/>
  <c r="T67" i="8"/>
  <c r="B15" i="17" s="1"/>
  <c r="F15" i="17" s="1"/>
  <c r="S67" i="8"/>
  <c r="AM70" i="8"/>
  <c r="AE70" i="8"/>
  <c r="Y70" i="8"/>
  <c r="AG70" i="8"/>
  <c r="AO70" i="8"/>
  <c r="AA70" i="8"/>
  <c r="AI70" i="8"/>
  <c r="AQ70" i="8"/>
  <c r="AC70" i="8"/>
  <c r="AK70" i="8"/>
  <c r="AS70" i="8"/>
  <c r="S68" i="6"/>
  <c r="R68" i="6"/>
  <c r="AC55" i="12"/>
  <c r="AB56" i="12"/>
  <c r="AA69" i="12"/>
  <c r="Z70" i="12"/>
  <c r="F7" i="22" s="1"/>
  <c r="W82" i="8"/>
  <c r="Y82" i="8"/>
  <c r="AA82" i="8"/>
  <c r="AC82" i="8"/>
  <c r="AE82" i="8"/>
  <c r="AG82" i="8"/>
  <c r="AI82" i="8"/>
  <c r="AK82" i="8"/>
  <c r="AM82" i="8"/>
  <c r="AO82" i="8"/>
  <c r="AQ82" i="8"/>
  <c r="AS82" i="8"/>
  <c r="D7" i="17"/>
  <c r="V70" i="8"/>
  <c r="X70" i="8"/>
  <c r="Z70" i="8"/>
  <c r="AB70" i="8"/>
  <c r="AD70" i="8"/>
  <c r="AF70" i="8"/>
  <c r="AH70" i="8"/>
  <c r="AJ70" i="8"/>
  <c r="AL70" i="8"/>
  <c r="AN70" i="8"/>
  <c r="AP70" i="8"/>
  <c r="AR70" i="8"/>
  <c r="AT70" i="8"/>
  <c r="X70" i="6"/>
  <c r="Y70" i="6" s="1"/>
  <c r="W71" i="6"/>
  <c r="U71" i="6"/>
  <c r="Z4" i="20" l="1"/>
  <c r="Z4" i="23"/>
  <c r="Z4" i="22"/>
  <c r="V4" i="20"/>
  <c r="V4" i="23"/>
  <c r="V4" i="22"/>
  <c r="R4" i="20"/>
  <c r="R4" i="23"/>
  <c r="R4" i="22"/>
  <c r="N4" i="20"/>
  <c r="N4" i="23"/>
  <c r="N4" i="22"/>
  <c r="J4" i="20"/>
  <c r="J4" i="23"/>
  <c r="J4" i="22"/>
  <c r="F4" i="20"/>
  <c r="F4" i="23"/>
  <c r="F4" i="22"/>
  <c r="Q4" i="20"/>
  <c r="Q4" i="23"/>
  <c r="W4" i="20"/>
  <c r="W4" i="23"/>
  <c r="G4" i="20"/>
  <c r="G4" i="23"/>
  <c r="M4" i="20"/>
  <c r="M4" i="23"/>
  <c r="K4" i="20"/>
  <c r="K4" i="23"/>
  <c r="X4" i="20"/>
  <c r="X4" i="23"/>
  <c r="X4" i="22"/>
  <c r="T4" i="20"/>
  <c r="T4" i="23"/>
  <c r="T4" i="22"/>
  <c r="P4" i="20"/>
  <c r="P4" i="23"/>
  <c r="P4" i="22"/>
  <c r="L4" i="20"/>
  <c r="L4" i="23"/>
  <c r="L4" i="22"/>
  <c r="H4" i="20"/>
  <c r="H4" i="23"/>
  <c r="H4" i="22"/>
  <c r="Y4" i="20"/>
  <c r="Y4" i="23"/>
  <c r="I4" i="20"/>
  <c r="I4" i="23"/>
  <c r="O4" i="20"/>
  <c r="O4" i="23"/>
  <c r="U4" i="20"/>
  <c r="U4" i="23"/>
  <c r="E4" i="20"/>
  <c r="E4" i="23"/>
  <c r="S4" i="20"/>
  <c r="S4" i="23"/>
  <c r="Z10" i="23"/>
  <c r="Z10" i="20"/>
  <c r="Z10" i="22"/>
  <c r="S56" i="14"/>
  <c r="G18" i="17" s="1"/>
  <c r="C12" i="18" s="1"/>
  <c r="D7" i="19"/>
  <c r="D9" i="22"/>
  <c r="C7" i="19"/>
  <c r="C9" i="22"/>
  <c r="B7" i="19"/>
  <c r="B9" i="22"/>
  <c r="D4" i="20"/>
  <c r="D4" i="22"/>
  <c r="D4" i="23"/>
  <c r="C4" i="23"/>
  <c r="C4" i="20"/>
  <c r="B4" i="23"/>
  <c r="B4" i="20"/>
  <c r="H7" i="23"/>
  <c r="H7" i="20"/>
  <c r="AQ85" i="8"/>
  <c r="W4" i="19" s="1"/>
  <c r="AG7" i="17"/>
  <c r="AI85" i="8"/>
  <c r="O4" i="19" s="1"/>
  <c r="Y7" i="17"/>
  <c r="V85" i="8"/>
  <c r="B4" i="19" s="1"/>
  <c r="L7" i="17"/>
  <c r="AS85" i="8"/>
  <c r="Y4" i="19" s="1"/>
  <c r="AI7" i="17"/>
  <c r="AO85" i="8"/>
  <c r="U4" i="19" s="1"/>
  <c r="AE7" i="17"/>
  <c r="AK85" i="8"/>
  <c r="Q4" i="19" s="1"/>
  <c r="AA7" i="17"/>
  <c r="AG85" i="8"/>
  <c r="M4" i="19" s="1"/>
  <c r="W7" i="17"/>
  <c r="AC85" i="8"/>
  <c r="I4" i="19" s="1"/>
  <c r="S7" i="17"/>
  <c r="Y85" i="8"/>
  <c r="E4" i="19" s="1"/>
  <c r="O7" i="17"/>
  <c r="AM85" i="8"/>
  <c r="S4" i="19" s="1"/>
  <c r="AC7" i="17"/>
  <c r="AE85" i="8"/>
  <c r="K4" i="19" s="1"/>
  <c r="U7" i="17"/>
  <c r="AA85" i="8"/>
  <c r="G4" i="19" s="1"/>
  <c r="Q7" i="17"/>
  <c r="W85" i="8"/>
  <c r="C4" i="19" s="1"/>
  <c r="M7" i="17"/>
  <c r="AK7" i="17" s="1"/>
  <c r="I10" i="14"/>
  <c r="I53" i="14" s="1"/>
  <c r="I53" i="12"/>
  <c r="B7" i="17"/>
  <c r="F7" i="17" s="1"/>
  <c r="AB69" i="12"/>
  <c r="AA70" i="12"/>
  <c r="G7" i="22" s="1"/>
  <c r="AD55" i="12"/>
  <c r="AC56" i="12"/>
  <c r="S70" i="8"/>
  <c r="Z70" i="6"/>
  <c r="Y71" i="6"/>
  <c r="X71" i="6"/>
  <c r="B4" i="22" l="1"/>
  <c r="C4" i="22"/>
  <c r="E4" i="22"/>
  <c r="O4" i="22"/>
  <c r="Y4" i="22"/>
  <c r="K4" i="22"/>
  <c r="G4" i="22"/>
  <c r="Q4" i="22"/>
  <c r="S4" i="22"/>
  <c r="U4" i="22"/>
  <c r="I4" i="22"/>
  <c r="M4" i="22"/>
  <c r="W4" i="22"/>
  <c r="F7" i="19"/>
  <c r="F9" i="22"/>
  <c r="E7" i="19"/>
  <c r="E9" i="22"/>
  <c r="I7" i="20"/>
  <c r="I7" i="23"/>
  <c r="G15" i="17"/>
  <c r="C9" i="18" s="1"/>
  <c r="S85" i="8"/>
  <c r="S87" i="8" s="1"/>
  <c r="G7" i="17" s="1"/>
  <c r="B9" i="18" s="1"/>
  <c r="AC69" i="12"/>
  <c r="AB70" i="12"/>
  <c r="H7" i="22" s="1"/>
  <c r="AE55" i="12"/>
  <c r="AD56" i="12"/>
  <c r="AA70" i="6"/>
  <c r="Z71" i="6"/>
  <c r="G7" i="19" l="1"/>
  <c r="G9" i="22"/>
  <c r="J7" i="23"/>
  <c r="J7" i="20"/>
  <c r="AC70" i="12"/>
  <c r="I7" i="22" s="1"/>
  <c r="AD69" i="12"/>
  <c r="AE56" i="12"/>
  <c r="AF55" i="12"/>
  <c r="AB70" i="6"/>
  <c r="AA71" i="6"/>
  <c r="H7" i="19" l="1"/>
  <c r="H9" i="22"/>
  <c r="K7" i="20"/>
  <c r="K7" i="23"/>
  <c r="AG55" i="12"/>
  <c r="AF56" i="12"/>
  <c r="AE69" i="12"/>
  <c r="AD70" i="12"/>
  <c r="J7" i="22" s="1"/>
  <c r="AC70" i="6"/>
  <c r="AB71" i="6"/>
  <c r="I7" i="19" l="1"/>
  <c r="I9" i="22"/>
  <c r="L7" i="23"/>
  <c r="L7" i="20"/>
  <c r="AH55" i="12"/>
  <c r="AG56" i="12"/>
  <c r="AF69" i="12"/>
  <c r="AE70" i="12"/>
  <c r="K7" i="22" s="1"/>
  <c r="AD70" i="6"/>
  <c r="AC71" i="6"/>
  <c r="J7" i="19" l="1"/>
  <c r="J9" i="22"/>
  <c r="M7" i="20"/>
  <c r="M7" i="23"/>
  <c r="AI55" i="12"/>
  <c r="AH56" i="12"/>
  <c r="AG69" i="12"/>
  <c r="AF70" i="12"/>
  <c r="L7" i="22" s="1"/>
  <c r="AE70" i="6"/>
  <c r="AD71" i="6"/>
  <c r="K7" i="19" l="1"/>
  <c r="K9" i="22"/>
  <c r="N7" i="23"/>
  <c r="N7" i="20"/>
  <c r="AI56" i="12"/>
  <c r="AJ55" i="12"/>
  <c r="AG70" i="12"/>
  <c r="M7" i="22" s="1"/>
  <c r="AH69" i="12"/>
  <c r="AF70" i="6"/>
  <c r="AE71" i="6"/>
  <c r="L7" i="19" l="1"/>
  <c r="L9" i="22"/>
  <c r="O7" i="20"/>
  <c r="O7" i="23"/>
  <c r="AH70" i="12"/>
  <c r="N7" i="22" s="1"/>
  <c r="AI69" i="12"/>
  <c r="AK55" i="12"/>
  <c r="AJ56" i="12"/>
  <c r="AG70" i="6"/>
  <c r="AF71" i="6"/>
  <c r="M7" i="19" l="1"/>
  <c r="M9" i="22"/>
  <c r="P7" i="23"/>
  <c r="P7" i="20"/>
  <c r="AL55" i="12"/>
  <c r="AK56" i="12"/>
  <c r="AJ69" i="12"/>
  <c r="AI70" i="12"/>
  <c r="O7" i="22" s="1"/>
  <c r="AH70" i="6"/>
  <c r="AG71" i="6"/>
  <c r="N7" i="19" l="1"/>
  <c r="N9" i="22"/>
  <c r="Q7" i="20"/>
  <c r="Q7" i="23"/>
  <c r="AM55" i="12"/>
  <c r="AL56" i="12"/>
  <c r="AK69" i="12"/>
  <c r="AJ70" i="12"/>
  <c r="P7" i="22" s="1"/>
  <c r="AI70" i="6"/>
  <c r="AH71" i="6"/>
  <c r="O7" i="19" l="1"/>
  <c r="O9" i="22"/>
  <c r="R7" i="23"/>
  <c r="R7" i="20"/>
  <c r="AK70" i="12"/>
  <c r="Q7" i="22" s="1"/>
  <c r="AL69" i="12"/>
  <c r="AM56" i="12"/>
  <c r="AN55" i="12"/>
  <c r="AJ70" i="6"/>
  <c r="AI71" i="6"/>
  <c r="P7" i="19" l="1"/>
  <c r="P9" i="22"/>
  <c r="S7" i="20"/>
  <c r="S7" i="23"/>
  <c r="AM69" i="12"/>
  <c r="AL70" i="12"/>
  <c r="R7" i="22" s="1"/>
  <c r="AO55" i="12"/>
  <c r="AN56" i="12"/>
  <c r="AK70" i="6"/>
  <c r="AJ71" i="6"/>
  <c r="Q7" i="19" l="1"/>
  <c r="Q9" i="22"/>
  <c r="T7" i="23"/>
  <c r="T7" i="20"/>
  <c r="AP55" i="12"/>
  <c r="AO56" i="12"/>
  <c r="AN69" i="12"/>
  <c r="AM70" i="12"/>
  <c r="S7" i="22" s="1"/>
  <c r="AL70" i="6"/>
  <c r="AK71" i="6"/>
  <c r="R7" i="19" l="1"/>
  <c r="R9" i="22"/>
  <c r="U7" i="20"/>
  <c r="U7" i="23"/>
  <c r="AO69" i="12"/>
  <c r="AN70" i="12"/>
  <c r="T7" i="22" s="1"/>
  <c r="AQ55" i="12"/>
  <c r="AP56" i="12"/>
  <c r="AM70" i="6"/>
  <c r="AL71" i="6"/>
  <c r="S7" i="19" l="1"/>
  <c r="S9" i="22"/>
  <c r="V7" i="23"/>
  <c r="V7" i="20"/>
  <c r="AQ56" i="12"/>
  <c r="AR55" i="12"/>
  <c r="AP69" i="12"/>
  <c r="AO70" i="12"/>
  <c r="U7" i="22" s="1"/>
  <c r="AN70" i="6"/>
  <c r="AM71" i="6"/>
  <c r="T7" i="19" l="1"/>
  <c r="T9" i="22"/>
  <c r="W7" i="20"/>
  <c r="W7" i="23"/>
  <c r="AQ69" i="12"/>
  <c r="AP70" i="12"/>
  <c r="V7" i="22" s="1"/>
  <c r="AS55" i="12"/>
  <c r="AR56" i="12"/>
  <c r="AO70" i="6"/>
  <c r="AN71" i="6"/>
  <c r="U7" i="19" l="1"/>
  <c r="U9" i="22"/>
  <c r="X7" i="23"/>
  <c r="X7" i="20"/>
  <c r="AT55" i="12"/>
  <c r="AS56" i="12"/>
  <c r="AR69" i="12"/>
  <c r="AQ70" i="12"/>
  <c r="W7" i="22" s="1"/>
  <c r="AP70" i="6"/>
  <c r="AO71" i="6"/>
  <c r="AT56" i="12" l="1"/>
  <c r="Z7" i="23" s="1"/>
  <c r="AU55" i="12"/>
  <c r="V7" i="19"/>
  <c r="V9" i="22"/>
  <c r="Y7" i="20"/>
  <c r="Y7" i="23"/>
  <c r="S56" i="12"/>
  <c r="AS69" i="12"/>
  <c r="AR70" i="12"/>
  <c r="X7" i="22" s="1"/>
  <c r="AQ70" i="6"/>
  <c r="AP71" i="6"/>
  <c r="Z7" i="20" l="1"/>
  <c r="AV55" i="12"/>
  <c r="AU56" i="12"/>
  <c r="W7" i="19"/>
  <c r="W9" i="22"/>
  <c r="G17" i="17"/>
  <c r="C11" i="18" s="1"/>
  <c r="AS70" i="12"/>
  <c r="Y7" i="22" s="1"/>
  <c r="AT69" i="12"/>
  <c r="AT70" i="12" s="1"/>
  <c r="Z7" i="22" s="1"/>
  <c r="AR70" i="6"/>
  <c r="AQ71" i="6"/>
  <c r="AW55" i="12" l="1"/>
  <c r="AV56" i="12"/>
  <c r="X7" i="19"/>
  <c r="X9" i="22"/>
  <c r="S70" i="12"/>
  <c r="AS70" i="6"/>
  <c r="AS71" i="6" s="1"/>
  <c r="AR71" i="6"/>
  <c r="AX55" i="12" l="1"/>
  <c r="AW56" i="12"/>
  <c r="S72" i="12"/>
  <c r="G9" i="17" s="1"/>
  <c r="B11" i="18" s="1"/>
  <c r="Z7" i="19"/>
  <c r="Z9" i="22"/>
  <c r="Y7" i="19"/>
  <c r="Y9" i="22"/>
  <c r="R71" i="6"/>
  <c r="AY55" i="12" l="1"/>
  <c r="AY56" i="12" s="1"/>
  <c r="AX56" i="12"/>
  <c r="S50" i="6"/>
  <c r="R50" i="6"/>
  <c r="S49" i="6"/>
  <c r="R49" i="6"/>
  <c r="S48" i="6"/>
  <c r="R48" i="6"/>
  <c r="S47" i="6"/>
  <c r="R47" i="6"/>
  <c r="S46" i="6"/>
  <c r="R46" i="6"/>
  <c r="S45" i="6"/>
  <c r="R45" i="6"/>
  <c r="S44" i="6"/>
  <c r="R44" i="6"/>
  <c r="S41" i="6"/>
  <c r="R41" i="6"/>
  <c r="S40" i="6"/>
  <c r="R40" i="6"/>
  <c r="S39" i="6"/>
  <c r="R39" i="6"/>
  <c r="S38" i="6"/>
  <c r="R38" i="6"/>
  <c r="S37" i="6"/>
  <c r="R37" i="6"/>
  <c r="S36" i="6"/>
  <c r="R36" i="6"/>
  <c r="S35" i="6"/>
  <c r="R35" i="6"/>
  <c r="S34" i="6"/>
  <c r="R34" i="6"/>
  <c r="S33" i="6"/>
  <c r="R33" i="6"/>
  <c r="S13" i="6"/>
  <c r="R13" i="6"/>
  <c r="S12" i="6"/>
  <c r="R12" i="6"/>
  <c r="S11" i="6"/>
  <c r="R11" i="6"/>
  <c r="S10" i="6"/>
  <c r="R10" i="6"/>
  <c r="S9" i="6"/>
  <c r="R9" i="6"/>
  <c r="S8" i="6"/>
  <c r="R8" i="6"/>
  <c r="S7" i="6"/>
  <c r="R7" i="6"/>
  <c r="S6" i="6"/>
  <c r="R6" i="6"/>
  <c r="S5" i="6"/>
  <c r="R5" i="6"/>
  <c r="S52" i="6" l="1"/>
  <c r="R52" i="6"/>
  <c r="R73" i="6" s="1"/>
  <c r="U66" i="4"/>
  <c r="U67" i="4" s="1"/>
  <c r="B6" i="19" s="1"/>
  <c r="S59" i="4"/>
  <c r="R59" i="4"/>
  <c r="R50" i="4"/>
  <c r="R49" i="4"/>
  <c r="R48" i="4"/>
  <c r="R47" i="4"/>
  <c r="R46" i="4"/>
  <c r="R45" i="4"/>
  <c r="S44" i="4"/>
  <c r="R44" i="4"/>
  <c r="U54" i="4"/>
  <c r="V54" i="4" s="1"/>
  <c r="W54" i="4" s="1"/>
  <c r="X54" i="4" s="1"/>
  <c r="Y54" i="4" s="1"/>
  <c r="Z54" i="4" s="1"/>
  <c r="AA54" i="4" s="1"/>
  <c r="AB54" i="4" s="1"/>
  <c r="AC54" i="4" s="1"/>
  <c r="AD54" i="4" s="1"/>
  <c r="AE54" i="4" s="1"/>
  <c r="AF54" i="4" s="1"/>
  <c r="AG54" i="4" s="1"/>
  <c r="AH54" i="4" s="1"/>
  <c r="AI54" i="4" s="1"/>
  <c r="AJ54" i="4" s="1"/>
  <c r="AK54" i="4" s="1"/>
  <c r="AL54" i="4" s="1"/>
  <c r="AM54" i="4" s="1"/>
  <c r="AN54" i="4" s="1"/>
  <c r="AO54" i="4" s="1"/>
  <c r="AP54" i="4" s="1"/>
  <c r="AQ54" i="4" s="1"/>
  <c r="AR54" i="4" s="1"/>
  <c r="AS54" i="4" s="1"/>
  <c r="AS55" i="4" s="1"/>
  <c r="R41" i="4"/>
  <c r="R40" i="4"/>
  <c r="R39" i="4"/>
  <c r="R38" i="4"/>
  <c r="R37" i="4"/>
  <c r="R36" i="4"/>
  <c r="R35" i="4"/>
  <c r="R34" i="4"/>
  <c r="S33" i="4"/>
  <c r="R33" i="4"/>
  <c r="R27" i="4"/>
  <c r="R26" i="4"/>
  <c r="R25" i="4"/>
  <c r="R24" i="4"/>
  <c r="R23" i="4"/>
  <c r="R22" i="4"/>
  <c r="R21" i="4"/>
  <c r="R20" i="4"/>
  <c r="S19" i="4"/>
  <c r="R19" i="4"/>
  <c r="R13" i="4"/>
  <c r="R12" i="4"/>
  <c r="R11" i="4"/>
  <c r="R10" i="4"/>
  <c r="R9" i="4"/>
  <c r="R8" i="4"/>
  <c r="R7" i="4"/>
  <c r="R6" i="4"/>
  <c r="S5" i="4"/>
  <c r="R5" i="4"/>
  <c r="U48" i="3"/>
  <c r="R41" i="3"/>
  <c r="R40" i="3"/>
  <c r="R39" i="3"/>
  <c r="R38" i="3"/>
  <c r="R37" i="3"/>
  <c r="R36" i="3"/>
  <c r="R35" i="3"/>
  <c r="R34" i="3"/>
  <c r="S33" i="3"/>
  <c r="R33" i="3"/>
  <c r="R27" i="3"/>
  <c r="R26" i="3"/>
  <c r="R25" i="3"/>
  <c r="R24" i="3"/>
  <c r="R23" i="3"/>
  <c r="R22" i="3"/>
  <c r="R21" i="3"/>
  <c r="R20" i="3"/>
  <c r="S19" i="3"/>
  <c r="R19" i="3"/>
  <c r="R13" i="3"/>
  <c r="R12" i="3"/>
  <c r="R11" i="3"/>
  <c r="R10" i="3"/>
  <c r="R9" i="3"/>
  <c r="R8" i="3"/>
  <c r="R7" i="3"/>
  <c r="R6" i="3"/>
  <c r="S5" i="3"/>
  <c r="D5" i="3" s="1"/>
  <c r="R5" i="3"/>
  <c r="U45" i="2"/>
  <c r="V45" i="2" s="1"/>
  <c r="W45" i="2" s="1"/>
  <c r="X45" i="2" s="1"/>
  <c r="Y45" i="2" s="1"/>
  <c r="Z45" i="2" s="1"/>
  <c r="AA45" i="2" s="1"/>
  <c r="AB45" i="2" s="1"/>
  <c r="AC45" i="2" s="1"/>
  <c r="AD45" i="2" s="1"/>
  <c r="AE45" i="2" s="1"/>
  <c r="AF45" i="2" s="1"/>
  <c r="AG45" i="2" s="1"/>
  <c r="AH45" i="2" s="1"/>
  <c r="AI45" i="2" s="1"/>
  <c r="AJ45" i="2" s="1"/>
  <c r="AK45" i="2" s="1"/>
  <c r="AL45" i="2" s="1"/>
  <c r="AM45" i="2" s="1"/>
  <c r="AN45" i="2" s="1"/>
  <c r="AO45" i="2" s="1"/>
  <c r="AP45" i="2" s="1"/>
  <c r="AQ45" i="2" s="1"/>
  <c r="AR45" i="2" s="1"/>
  <c r="AS45" i="2" s="1"/>
  <c r="Q39" i="2"/>
  <c r="Q38" i="2"/>
  <c r="Q37" i="2"/>
  <c r="Q36" i="2"/>
  <c r="Q35" i="2"/>
  <c r="Q34" i="2"/>
  <c r="Q33" i="2"/>
  <c r="Q32" i="2"/>
  <c r="Q31" i="2"/>
  <c r="Q26" i="2"/>
  <c r="Q25" i="2"/>
  <c r="Q24" i="2"/>
  <c r="Q23" i="2"/>
  <c r="Q22" i="2"/>
  <c r="Q21" i="2"/>
  <c r="Q20" i="2"/>
  <c r="Q19" i="2"/>
  <c r="Q18" i="2"/>
  <c r="Q6" i="2"/>
  <c r="Q7" i="2"/>
  <c r="Q8" i="2"/>
  <c r="Q9" i="2"/>
  <c r="Q10" i="2"/>
  <c r="Q11" i="2"/>
  <c r="Q12" i="2"/>
  <c r="Q13" i="2"/>
  <c r="Q5" i="2"/>
  <c r="R18" i="2"/>
  <c r="D18" i="2" s="1"/>
  <c r="R31" i="2"/>
  <c r="D31" i="2" s="1"/>
  <c r="D33" i="3" s="1"/>
  <c r="D33" i="4" s="1"/>
  <c r="R5" i="2"/>
  <c r="J46" i="3"/>
  <c r="G46" i="3"/>
  <c r="F46" i="3"/>
  <c r="E46" i="3"/>
  <c r="AT45" i="2" l="1"/>
  <c r="AS46" i="2"/>
  <c r="D33" i="6"/>
  <c r="D52" i="6" s="1"/>
  <c r="D52" i="4"/>
  <c r="D43" i="2"/>
  <c r="D46" i="3"/>
  <c r="R46" i="3"/>
  <c r="R43" i="2"/>
  <c r="B13" i="17" s="1"/>
  <c r="F13" i="17" s="1"/>
  <c r="S46" i="3"/>
  <c r="B14" i="17" s="1"/>
  <c r="F14" i="17" s="1"/>
  <c r="Q43" i="2"/>
  <c r="Z6" i="20"/>
  <c r="Z6" i="23"/>
  <c r="S64" i="4"/>
  <c r="R52" i="4"/>
  <c r="S52" i="4"/>
  <c r="R64" i="4"/>
  <c r="AK6" i="17"/>
  <c r="U49" i="3"/>
  <c r="V66" i="4"/>
  <c r="W66" i="4" s="1"/>
  <c r="W67" i="4" s="1"/>
  <c r="D6" i="19" s="1"/>
  <c r="V55" i="4"/>
  <c r="U55" i="4"/>
  <c r="W55" i="4"/>
  <c r="Y55" i="4"/>
  <c r="AA55" i="4"/>
  <c r="AC55" i="4"/>
  <c r="AE55" i="4"/>
  <c r="AG55" i="4"/>
  <c r="AI55" i="4"/>
  <c r="AK55" i="4"/>
  <c r="AM55" i="4"/>
  <c r="AO55" i="4"/>
  <c r="AQ55" i="4"/>
  <c r="X55" i="4"/>
  <c r="Z55" i="4"/>
  <c r="AB55" i="4"/>
  <c r="AD55" i="4"/>
  <c r="AF55" i="4"/>
  <c r="AH55" i="4"/>
  <c r="AJ55" i="4"/>
  <c r="AL55" i="4"/>
  <c r="AN55" i="4"/>
  <c r="AP55" i="4"/>
  <c r="AR55" i="4"/>
  <c r="V48" i="3"/>
  <c r="AR46" i="2"/>
  <c r="T46" i="2"/>
  <c r="AQ46" i="2"/>
  <c r="AO46" i="2"/>
  <c r="AM46" i="2"/>
  <c r="AK46" i="2"/>
  <c r="AI46" i="2"/>
  <c r="AG46" i="2"/>
  <c r="AE46" i="2"/>
  <c r="AC46" i="2"/>
  <c r="AA46" i="2"/>
  <c r="Y46" i="2"/>
  <c r="W46" i="2"/>
  <c r="U46" i="2"/>
  <c r="AP46" i="2"/>
  <c r="AN46" i="2"/>
  <c r="AL46" i="2"/>
  <c r="AJ46" i="2"/>
  <c r="AH46" i="2"/>
  <c r="AF46" i="2"/>
  <c r="AD46" i="2"/>
  <c r="AB46" i="2"/>
  <c r="Z46" i="2"/>
  <c r="X46" i="2"/>
  <c r="V46" i="2"/>
  <c r="AU45" i="2" l="1"/>
  <c r="AT46" i="2"/>
  <c r="B6" i="17"/>
  <c r="F6" i="17" s="1"/>
  <c r="J2" i="20"/>
  <c r="J2" i="22"/>
  <c r="J2" i="23"/>
  <c r="R2" i="20"/>
  <c r="R2" i="22"/>
  <c r="R2" i="23"/>
  <c r="C2" i="20"/>
  <c r="C2" i="23"/>
  <c r="C2" i="22"/>
  <c r="K2" i="20"/>
  <c r="K2" i="23"/>
  <c r="K2" i="22"/>
  <c r="D2" i="20"/>
  <c r="D2" i="22"/>
  <c r="D2" i="23"/>
  <c r="H2" i="20"/>
  <c r="H2" i="22"/>
  <c r="H2" i="23"/>
  <c r="L2" i="20"/>
  <c r="L2" i="22"/>
  <c r="L2" i="23"/>
  <c r="P2" i="20"/>
  <c r="P2" i="22"/>
  <c r="P2" i="23"/>
  <c r="T2" i="20"/>
  <c r="T2" i="22"/>
  <c r="T2" i="23"/>
  <c r="X2" i="20"/>
  <c r="X2" i="22"/>
  <c r="X2" i="23"/>
  <c r="E2" i="20"/>
  <c r="E2" i="23"/>
  <c r="E2" i="22"/>
  <c r="I2" i="20"/>
  <c r="I2" i="23"/>
  <c r="I2" i="22"/>
  <c r="M2" i="20"/>
  <c r="M2" i="23"/>
  <c r="M2" i="22"/>
  <c r="Q2" i="20"/>
  <c r="Q2" i="23"/>
  <c r="Q2" i="22"/>
  <c r="U2" i="20"/>
  <c r="U2" i="23"/>
  <c r="U2" i="22"/>
  <c r="Y2" i="20"/>
  <c r="Y2" i="23"/>
  <c r="Y2" i="22"/>
  <c r="Z2" i="20"/>
  <c r="Z2" i="23"/>
  <c r="Z2" i="22"/>
  <c r="F2" i="20"/>
  <c r="F2" i="22"/>
  <c r="F2" i="23"/>
  <c r="N2" i="20"/>
  <c r="N2" i="22"/>
  <c r="N2" i="23"/>
  <c r="V2" i="20"/>
  <c r="V2" i="22"/>
  <c r="V2" i="23"/>
  <c r="G2" i="20"/>
  <c r="G2" i="23"/>
  <c r="G2" i="22"/>
  <c r="O2" i="20"/>
  <c r="O2" i="23"/>
  <c r="O2" i="22"/>
  <c r="S2" i="20"/>
  <c r="S2" i="23"/>
  <c r="S2" i="22"/>
  <c r="W2" i="20"/>
  <c r="W2" i="23"/>
  <c r="W2" i="22"/>
  <c r="B2" i="20"/>
  <c r="B2" i="23"/>
  <c r="B2" i="22"/>
  <c r="B3" i="20"/>
  <c r="B3" i="23"/>
  <c r="B3" i="22"/>
  <c r="U6" i="23"/>
  <c r="U6" i="20"/>
  <c r="M6" i="23"/>
  <c r="M6" i="20"/>
  <c r="I6" i="23"/>
  <c r="I6" i="20"/>
  <c r="E6" i="23"/>
  <c r="E6" i="20"/>
  <c r="R6" i="20"/>
  <c r="R6" i="23"/>
  <c r="N6" i="20"/>
  <c r="N6" i="23"/>
  <c r="J6" i="20"/>
  <c r="J6" i="23"/>
  <c r="F6" i="20"/>
  <c r="F6" i="23"/>
  <c r="B6" i="20"/>
  <c r="B6" i="23"/>
  <c r="B6" i="22"/>
  <c r="W6" i="23"/>
  <c r="W6" i="20"/>
  <c r="S6" i="23"/>
  <c r="S6" i="20"/>
  <c r="O6" i="23"/>
  <c r="O6" i="20"/>
  <c r="K6" i="23"/>
  <c r="K6" i="20"/>
  <c r="G6" i="23"/>
  <c r="G6" i="20"/>
  <c r="X6" i="20"/>
  <c r="X6" i="23"/>
  <c r="T6" i="20"/>
  <c r="T6" i="23"/>
  <c r="P6" i="20"/>
  <c r="P6" i="23"/>
  <c r="L6" i="20"/>
  <c r="L6" i="23"/>
  <c r="H6" i="20"/>
  <c r="H6" i="23"/>
  <c r="D6" i="20"/>
  <c r="D6" i="23"/>
  <c r="D6" i="22"/>
  <c r="C6" i="23"/>
  <c r="C6" i="20"/>
  <c r="Y6" i="23"/>
  <c r="Y6" i="20"/>
  <c r="Q6" i="23"/>
  <c r="Q6" i="20"/>
  <c r="V6" i="20"/>
  <c r="V6" i="23"/>
  <c r="B5" i="17"/>
  <c r="J39" i="14"/>
  <c r="J53" i="14" s="1"/>
  <c r="J53" i="12"/>
  <c r="V67" i="4"/>
  <c r="C6" i="19" s="1"/>
  <c r="X66" i="4"/>
  <c r="X67" i="4" s="1"/>
  <c r="E6" i="19" s="1"/>
  <c r="R55" i="4"/>
  <c r="W48" i="3"/>
  <c r="V49" i="3"/>
  <c r="Q46" i="2"/>
  <c r="Q48" i="2" s="1"/>
  <c r="G13" i="17" s="1"/>
  <c r="C7" i="18" s="1"/>
  <c r="AV45" i="2" l="1"/>
  <c r="AU46" i="2"/>
  <c r="C3" i="20"/>
  <c r="C3" i="22"/>
  <c r="C3" i="23"/>
  <c r="E6" i="22"/>
  <c r="C6" i="22"/>
  <c r="AK9" i="17"/>
  <c r="F9" i="17"/>
  <c r="G5" i="17"/>
  <c r="B7" i="18" s="1"/>
  <c r="F5" i="17"/>
  <c r="Y66" i="4"/>
  <c r="Z66" i="4" s="1"/>
  <c r="W49" i="3"/>
  <c r="X48" i="3"/>
  <c r="AW45" i="2" l="1"/>
  <c r="AW46" i="2" s="1"/>
  <c r="AV46" i="2"/>
  <c r="D3" i="20"/>
  <c r="D3" i="23"/>
  <c r="D3" i="22"/>
  <c r="Y67" i="4"/>
  <c r="AA66" i="4"/>
  <c r="Z67" i="4"/>
  <c r="Y48" i="3"/>
  <c r="X49" i="3"/>
  <c r="E3" i="23" l="1"/>
  <c r="E3" i="20"/>
  <c r="E3" i="22"/>
  <c r="G6" i="19"/>
  <c r="G6" i="22"/>
  <c r="F6" i="19"/>
  <c r="F6" i="22"/>
  <c r="AA67" i="4"/>
  <c r="AB66" i="4"/>
  <c r="Y49" i="3"/>
  <c r="Z48" i="3"/>
  <c r="F3" i="20" l="1"/>
  <c r="F3" i="23"/>
  <c r="F3" i="22"/>
  <c r="H6" i="19"/>
  <c r="H6" i="22"/>
  <c r="AC66" i="4"/>
  <c r="AB67" i="4"/>
  <c r="AA48" i="3"/>
  <c r="Z49" i="3"/>
  <c r="I6" i="19" l="1"/>
  <c r="I6" i="22"/>
  <c r="G3" i="23"/>
  <c r="G3" i="20"/>
  <c r="G3" i="22"/>
  <c r="AC67" i="4"/>
  <c r="AD66" i="4"/>
  <c r="AA49" i="3"/>
  <c r="AB48" i="3"/>
  <c r="H3" i="20" l="1"/>
  <c r="H3" i="23"/>
  <c r="H3" i="22"/>
  <c r="J6" i="19"/>
  <c r="J6" i="22"/>
  <c r="AE66" i="4"/>
  <c r="AD67" i="4"/>
  <c r="AC48" i="3"/>
  <c r="AB49" i="3"/>
  <c r="I3" i="23" l="1"/>
  <c r="I3" i="20"/>
  <c r="I3" i="22"/>
  <c r="K6" i="19"/>
  <c r="K6" i="22"/>
  <c r="AE67" i="4"/>
  <c r="AF66" i="4"/>
  <c r="AC49" i="3"/>
  <c r="AD48" i="3"/>
  <c r="J3" i="20" l="1"/>
  <c r="J3" i="23"/>
  <c r="J3" i="22"/>
  <c r="L6" i="19"/>
  <c r="L6" i="22"/>
  <c r="AG66" i="4"/>
  <c r="AF67" i="4"/>
  <c r="AE48" i="3"/>
  <c r="AD49" i="3"/>
  <c r="M6" i="19" l="1"/>
  <c r="M6" i="22"/>
  <c r="K3" i="23"/>
  <c r="K3" i="20"/>
  <c r="K3" i="22"/>
  <c r="AG67" i="4"/>
  <c r="AH66" i="4"/>
  <c r="AE49" i="3"/>
  <c r="AF48" i="3"/>
  <c r="L3" i="20" l="1"/>
  <c r="L3" i="23"/>
  <c r="L3" i="22"/>
  <c r="N6" i="19"/>
  <c r="N6" i="22"/>
  <c r="AI66" i="4"/>
  <c r="AH67" i="4"/>
  <c r="AG48" i="3"/>
  <c r="AF49" i="3"/>
  <c r="O6" i="19" l="1"/>
  <c r="O6" i="22"/>
  <c r="M3" i="23"/>
  <c r="M3" i="20"/>
  <c r="M3" i="22"/>
  <c r="AI67" i="4"/>
  <c r="AJ66" i="4"/>
  <c r="AG49" i="3"/>
  <c r="AH48" i="3"/>
  <c r="N3" i="20" l="1"/>
  <c r="N3" i="23"/>
  <c r="N3" i="22"/>
  <c r="P6" i="19"/>
  <c r="P6" i="22"/>
  <c r="AK66" i="4"/>
  <c r="AJ67" i="4"/>
  <c r="AI48" i="3"/>
  <c r="AH49" i="3"/>
  <c r="O3" i="23" l="1"/>
  <c r="O3" i="20"/>
  <c r="O3" i="22"/>
  <c r="Q6" i="19"/>
  <c r="Q6" i="22"/>
  <c r="AK67" i="4"/>
  <c r="AL66" i="4"/>
  <c r="AI49" i="3"/>
  <c r="AJ48" i="3"/>
  <c r="P3" i="20" l="1"/>
  <c r="P3" i="23"/>
  <c r="P3" i="22"/>
  <c r="R6" i="19"/>
  <c r="R6" i="22"/>
  <c r="AM66" i="4"/>
  <c r="AL67" i="4"/>
  <c r="AK48" i="3"/>
  <c r="AJ49" i="3"/>
  <c r="Q3" i="23" l="1"/>
  <c r="Q3" i="20"/>
  <c r="Q3" i="22"/>
  <c r="S6" i="19"/>
  <c r="S6" i="22"/>
  <c r="AM67" i="4"/>
  <c r="AN66" i="4"/>
  <c r="AK49" i="3"/>
  <c r="AL48" i="3"/>
  <c r="R3" i="20" l="1"/>
  <c r="R3" i="23"/>
  <c r="R3" i="22"/>
  <c r="T6" i="19"/>
  <c r="T6" i="22"/>
  <c r="AO66" i="4"/>
  <c r="AN67" i="4"/>
  <c r="AM48" i="3"/>
  <c r="AL49" i="3"/>
  <c r="S3" i="23" l="1"/>
  <c r="S3" i="20"/>
  <c r="S3" i="22"/>
  <c r="U6" i="19"/>
  <c r="U6" i="22"/>
  <c r="AO67" i="4"/>
  <c r="AP66" i="4"/>
  <c r="AM49" i="3"/>
  <c r="AN48" i="3"/>
  <c r="T3" i="20" l="1"/>
  <c r="T3" i="23"/>
  <c r="T3" i="22"/>
  <c r="V6" i="19"/>
  <c r="V6" i="22"/>
  <c r="AQ66" i="4"/>
  <c r="AP67" i="4"/>
  <c r="AO48" i="3"/>
  <c r="AN49" i="3"/>
  <c r="W6" i="19" l="1"/>
  <c r="W6" i="22"/>
  <c r="U3" i="23"/>
  <c r="U3" i="20"/>
  <c r="U3" i="22"/>
  <c r="AQ67" i="4"/>
  <c r="AR66" i="4"/>
  <c r="AO49" i="3"/>
  <c r="AP48" i="3"/>
  <c r="V3" i="20" l="1"/>
  <c r="V3" i="23"/>
  <c r="V3" i="22"/>
  <c r="X6" i="19"/>
  <c r="X6" i="22"/>
  <c r="AS66" i="4"/>
  <c r="AS67" i="4" s="1"/>
  <c r="AR67" i="4"/>
  <c r="AQ48" i="3"/>
  <c r="AP49" i="3"/>
  <c r="W3" i="23" l="1"/>
  <c r="W3" i="20"/>
  <c r="W3" i="22"/>
  <c r="Z6" i="19"/>
  <c r="Z6" i="22"/>
  <c r="Y6" i="19"/>
  <c r="Y6" i="22"/>
  <c r="R67" i="4"/>
  <c r="AQ49" i="3"/>
  <c r="AR48" i="3"/>
  <c r="X3" i="20" l="1"/>
  <c r="X3" i="23"/>
  <c r="X3" i="22"/>
  <c r="R69" i="4"/>
  <c r="AS48" i="3"/>
  <c r="AR49" i="3"/>
  <c r="AS49" i="3" l="1"/>
  <c r="Z3" i="20" s="1"/>
  <c r="AT48" i="3"/>
  <c r="Y3" i="23"/>
  <c r="Y3" i="20"/>
  <c r="Y3" i="22"/>
  <c r="R49" i="3"/>
  <c r="Z3" i="22" l="1"/>
  <c r="Z3" i="23"/>
  <c r="AU48" i="3"/>
  <c r="AT49" i="3"/>
  <c r="R51" i="3"/>
  <c r="AV48" i="3" l="1"/>
  <c r="AU49" i="3"/>
  <c r="G6" i="17"/>
  <c r="B8" i="18" s="1"/>
  <c r="G14" i="17"/>
  <c r="C8" i="18" s="1"/>
  <c r="AW48" i="3" l="1"/>
  <c r="AV49" i="3"/>
  <c r="H14" i="17"/>
  <c r="H13" i="17"/>
  <c r="H16" i="17"/>
  <c r="H15" i="17"/>
  <c r="H18" i="17"/>
  <c r="H17" i="17"/>
  <c r="H5" i="17"/>
  <c r="H7" i="17"/>
  <c r="H6" i="17"/>
  <c r="H9" i="17"/>
  <c r="H8" i="17"/>
  <c r="H10" i="17"/>
  <c r="AX48" i="3" l="1"/>
  <c r="AX49" i="3" s="1"/>
  <c r="AW4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 Tunstall</author>
  </authors>
  <commentList>
    <comment ref="L3" authorId="0" shapeId="0" xr:uid="{00000000-0006-0000-0300-000001000000}">
      <text>
        <r>
          <rPr>
            <b/>
            <sz val="9"/>
            <color indexed="81"/>
            <rFont val="Tahoma"/>
            <family val="2"/>
          </rPr>
          <t>Jo Tunstall:</t>
        </r>
        <r>
          <rPr>
            <sz val="9"/>
            <color indexed="81"/>
            <rFont val="Tahoma"/>
            <family val="2"/>
          </rPr>
          <t xml:space="preserve">
Legal costs assoc with lease?
</t>
        </r>
      </text>
    </comment>
    <comment ref="Q3" authorId="0" shapeId="0" xr:uid="{00000000-0006-0000-0300-000002000000}">
      <text>
        <r>
          <rPr>
            <b/>
            <sz val="9"/>
            <color indexed="81"/>
            <rFont val="Tahoma"/>
            <family val="2"/>
          </rPr>
          <t>Jo Tunstall:</t>
        </r>
        <r>
          <rPr>
            <sz val="9"/>
            <color indexed="81"/>
            <rFont val="Tahoma"/>
            <family val="2"/>
          </rPr>
          <t xml:space="preserve">
Green Book Discount Rate 3.5%</t>
        </r>
      </text>
    </comment>
    <comment ref="C41" authorId="0" shapeId="0" xr:uid="{00000000-0006-0000-0300-000003000000}">
      <text>
        <r>
          <rPr>
            <b/>
            <sz val="9"/>
            <color indexed="81"/>
            <rFont val="Tahoma"/>
            <family val="2"/>
          </rPr>
          <t>Jo Tunstall:</t>
        </r>
        <r>
          <rPr>
            <sz val="9"/>
            <color indexed="81"/>
            <rFont val="Tahoma"/>
            <family val="2"/>
          </rPr>
          <t xml:space="preserve">
Dilapidation repairs not applicable until after the 25 year lifecycle period</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Jo Tunstall</author>
    <author>Helen Cunningham</author>
  </authors>
  <commentList>
    <comment ref="S3" authorId="0" shapeId="0" xr:uid="{00000000-0006-0000-0C00-000001000000}">
      <text>
        <r>
          <rPr>
            <b/>
            <sz val="9"/>
            <color indexed="81"/>
            <rFont val="Tahoma"/>
            <family val="2"/>
          </rPr>
          <t>Jo Tunstall:</t>
        </r>
        <r>
          <rPr>
            <sz val="9"/>
            <color indexed="81"/>
            <rFont val="Tahoma"/>
            <family val="2"/>
          </rPr>
          <t xml:space="preserve">
Green Book Discount Rate 3.5%</t>
        </r>
      </text>
    </comment>
    <comment ref="C61" authorId="1" shapeId="0" xr:uid="{00000000-0006-0000-0C00-000002000000}">
      <text>
        <r>
          <rPr>
            <b/>
            <sz val="9"/>
            <color indexed="81"/>
            <rFont val="Tahoma"/>
            <family val="2"/>
          </rPr>
          <t>Helen Cunningham:</t>
        </r>
        <r>
          <rPr>
            <sz val="9"/>
            <color indexed="81"/>
            <rFont val="Tahoma"/>
            <family val="2"/>
          </rPr>
          <t xml:space="preserve">
Covers all energy costs, based on industry standard</t>
        </r>
      </text>
    </comment>
    <comment ref="S91" authorId="0" shapeId="0" xr:uid="{00000000-0006-0000-0C00-000003000000}">
      <text>
        <r>
          <rPr>
            <b/>
            <sz val="9"/>
            <color indexed="81"/>
            <rFont val="Tahoma"/>
            <family val="2"/>
          </rPr>
          <t>Jo Tunstall:</t>
        </r>
        <r>
          <rPr>
            <sz val="9"/>
            <color indexed="81"/>
            <rFont val="Tahoma"/>
            <family val="2"/>
          </rPr>
          <t xml:space="preserve">
Green Book Discount Rate 3.5%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 Tunstall</author>
  </authors>
  <commentList>
    <comment ref="L3" authorId="0" shapeId="0" xr:uid="{00000000-0006-0000-0400-000001000000}">
      <text>
        <r>
          <rPr>
            <b/>
            <sz val="9"/>
            <color indexed="81"/>
            <rFont val="Tahoma"/>
            <family val="2"/>
          </rPr>
          <t>Jo Tunstall:</t>
        </r>
        <r>
          <rPr>
            <sz val="9"/>
            <color indexed="81"/>
            <rFont val="Tahoma"/>
            <family val="2"/>
          </rPr>
          <t xml:space="preserve">
Legal costs assoc with lease?
</t>
        </r>
      </text>
    </comment>
    <comment ref="R3" authorId="0" shapeId="0" xr:uid="{00000000-0006-0000-0400-000002000000}">
      <text>
        <r>
          <rPr>
            <b/>
            <sz val="9"/>
            <color indexed="81"/>
            <rFont val="Tahoma"/>
            <family val="2"/>
          </rPr>
          <t>Jo Tunstall:</t>
        </r>
        <r>
          <rPr>
            <sz val="9"/>
            <color indexed="81"/>
            <rFont val="Tahoma"/>
            <family val="2"/>
          </rPr>
          <t xml:space="preserve">
Green Book Discount Rate 3.5%</t>
        </r>
      </text>
    </comment>
    <comment ref="C43" authorId="0" shapeId="0" xr:uid="{00000000-0006-0000-0400-000003000000}">
      <text>
        <r>
          <rPr>
            <b/>
            <sz val="9"/>
            <color indexed="81"/>
            <rFont val="Tahoma"/>
            <family val="2"/>
          </rPr>
          <t>Jo Tunstall:</t>
        </r>
        <r>
          <rPr>
            <sz val="9"/>
            <color indexed="81"/>
            <rFont val="Tahoma"/>
            <family val="2"/>
          </rPr>
          <t xml:space="preserve">
Dilapidation repairs not applicable until after the 25 year lifecycle period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 Tunstall</author>
    <author>Helen Cunningham</author>
  </authors>
  <commentList>
    <comment ref="L3" authorId="0" shapeId="0" xr:uid="{00000000-0006-0000-0500-000001000000}">
      <text>
        <r>
          <rPr>
            <b/>
            <sz val="9"/>
            <color indexed="81"/>
            <rFont val="Tahoma"/>
            <family val="2"/>
          </rPr>
          <t>Jo Tunstall:</t>
        </r>
        <r>
          <rPr>
            <sz val="9"/>
            <color indexed="81"/>
            <rFont val="Tahoma"/>
            <family val="2"/>
          </rPr>
          <t xml:space="preserve">
Legal costs assoc with lease?
</t>
        </r>
      </text>
    </comment>
    <comment ref="R3" authorId="0" shapeId="0" xr:uid="{00000000-0006-0000-0500-000002000000}">
      <text>
        <r>
          <rPr>
            <b/>
            <sz val="9"/>
            <color indexed="81"/>
            <rFont val="Tahoma"/>
            <family val="2"/>
          </rPr>
          <t>Jo Tunstall:</t>
        </r>
        <r>
          <rPr>
            <sz val="9"/>
            <color indexed="81"/>
            <rFont val="Tahoma"/>
            <family val="2"/>
          </rPr>
          <t xml:space="preserve">
Green Book Discount Rate 3.5%</t>
        </r>
      </text>
    </comment>
    <comment ref="C47" authorId="1" shapeId="0" xr:uid="{00000000-0006-0000-0500-000003000000}">
      <text>
        <r>
          <rPr>
            <b/>
            <sz val="9"/>
            <color indexed="81"/>
            <rFont val="Tahoma"/>
            <family val="2"/>
          </rPr>
          <t>Helen Cunningham:</t>
        </r>
        <r>
          <rPr>
            <sz val="9"/>
            <color indexed="81"/>
            <rFont val="Tahoma"/>
            <family val="2"/>
          </rPr>
          <t xml:space="preserve">
Covers all energy costs, based on industry standard</t>
        </r>
      </text>
    </comment>
    <comment ref="R72" authorId="0" shapeId="0" xr:uid="{00000000-0006-0000-0500-000004000000}">
      <text>
        <r>
          <rPr>
            <b/>
            <sz val="9"/>
            <color indexed="81"/>
            <rFont val="Tahoma"/>
            <family val="2"/>
          </rPr>
          <t>Jo Tunstall:</t>
        </r>
        <r>
          <rPr>
            <sz val="9"/>
            <color indexed="81"/>
            <rFont val="Tahoma"/>
            <family val="2"/>
          </rPr>
          <t xml:space="preserve">
Green Book Discount Rate 3.5%</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 Tunstall</author>
    <author>Helen Cunningham</author>
  </authors>
  <commentList>
    <comment ref="L3" authorId="0" shapeId="0" xr:uid="{00000000-0006-0000-0600-000001000000}">
      <text>
        <r>
          <rPr>
            <b/>
            <sz val="9"/>
            <color indexed="81"/>
            <rFont val="Tahoma"/>
            <family val="2"/>
          </rPr>
          <t>Jo Tunstall:</t>
        </r>
        <r>
          <rPr>
            <sz val="9"/>
            <color indexed="81"/>
            <rFont val="Tahoma"/>
            <family val="2"/>
          </rPr>
          <t xml:space="preserve">
Legal costs assoc with lease?
</t>
        </r>
      </text>
    </comment>
    <comment ref="S3" authorId="0" shapeId="0" xr:uid="{00000000-0006-0000-0600-000002000000}">
      <text>
        <r>
          <rPr>
            <b/>
            <sz val="9"/>
            <color indexed="81"/>
            <rFont val="Tahoma"/>
            <family val="2"/>
          </rPr>
          <t>Jo Tunstall:</t>
        </r>
        <r>
          <rPr>
            <sz val="9"/>
            <color indexed="81"/>
            <rFont val="Tahoma"/>
            <family val="2"/>
          </rPr>
          <t xml:space="preserve">
Green Book Discount Rate 3.5%</t>
        </r>
      </text>
    </comment>
    <comment ref="C48" authorId="1" shapeId="0" xr:uid="{00000000-0006-0000-0600-000003000000}">
      <text>
        <r>
          <rPr>
            <b/>
            <sz val="9"/>
            <color indexed="81"/>
            <rFont val="Tahoma"/>
            <family val="2"/>
          </rPr>
          <t>Helen Cunningham:</t>
        </r>
        <r>
          <rPr>
            <sz val="9"/>
            <color indexed="81"/>
            <rFont val="Tahoma"/>
            <family val="2"/>
          </rPr>
          <t xml:space="preserve">
Covers all energy costs, based on industry standard</t>
        </r>
      </text>
    </comment>
    <comment ref="S75" authorId="0" shapeId="0" xr:uid="{00000000-0006-0000-0600-000004000000}">
      <text>
        <r>
          <rPr>
            <b/>
            <sz val="9"/>
            <color indexed="81"/>
            <rFont val="Tahoma"/>
            <family val="2"/>
          </rPr>
          <t>Jo Tunstall:</t>
        </r>
        <r>
          <rPr>
            <sz val="9"/>
            <color indexed="81"/>
            <rFont val="Tahoma"/>
            <family val="2"/>
          </rPr>
          <t xml:space="preserve">
Green Book Discount Rate 3.5%</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Jo Tunstall</author>
    <author>Helen Cunningham</author>
  </authors>
  <commentList>
    <comment ref="L3" authorId="0" shapeId="0" xr:uid="{00000000-0006-0000-0700-000001000000}">
      <text>
        <r>
          <rPr>
            <b/>
            <sz val="9"/>
            <color indexed="81"/>
            <rFont val="Tahoma"/>
            <family val="2"/>
          </rPr>
          <t>Jo Tunstall:</t>
        </r>
        <r>
          <rPr>
            <sz val="9"/>
            <color indexed="81"/>
            <rFont val="Tahoma"/>
            <family val="2"/>
          </rPr>
          <t xml:space="preserve">
Legal costs assoc with lease?
</t>
        </r>
      </text>
    </comment>
    <comment ref="R3" authorId="0" shapeId="0" xr:uid="{00000000-0006-0000-0700-000002000000}">
      <text>
        <r>
          <rPr>
            <b/>
            <sz val="9"/>
            <color indexed="81"/>
            <rFont val="Tahoma"/>
            <family val="2"/>
          </rPr>
          <t>Jo Tunstall:</t>
        </r>
        <r>
          <rPr>
            <sz val="9"/>
            <color indexed="81"/>
            <rFont val="Tahoma"/>
            <family val="2"/>
          </rPr>
          <t xml:space="preserve">
Green Book Discount Rate 3.5%</t>
        </r>
      </text>
    </comment>
    <comment ref="C47" authorId="1" shapeId="0" xr:uid="{00000000-0006-0000-0700-000003000000}">
      <text>
        <r>
          <rPr>
            <b/>
            <sz val="9"/>
            <color indexed="81"/>
            <rFont val="Tahoma"/>
            <family val="2"/>
          </rPr>
          <t>Helen Cunningham:</t>
        </r>
        <r>
          <rPr>
            <sz val="9"/>
            <color indexed="81"/>
            <rFont val="Tahoma"/>
            <family val="2"/>
          </rPr>
          <t xml:space="preserve">
Covers all energy costs, based on industry standard</t>
        </r>
      </text>
    </comment>
    <comment ref="R72" authorId="0" shapeId="0" xr:uid="{00000000-0006-0000-0700-000004000000}">
      <text>
        <r>
          <rPr>
            <b/>
            <sz val="9"/>
            <color indexed="81"/>
            <rFont val="Tahoma"/>
            <family val="2"/>
          </rPr>
          <t>Jo Tunstall:</t>
        </r>
        <r>
          <rPr>
            <sz val="9"/>
            <color indexed="81"/>
            <rFont val="Tahoma"/>
            <family val="2"/>
          </rPr>
          <t xml:space="preserve">
Green Book Discount Rate 3.5%</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Jo Tunstall</author>
    <author>Helen Cunningham</author>
  </authors>
  <commentList>
    <comment ref="L3" authorId="0" shapeId="0" xr:uid="{00000000-0006-0000-0800-000001000000}">
      <text>
        <r>
          <rPr>
            <b/>
            <sz val="9"/>
            <color indexed="81"/>
            <rFont val="Tahoma"/>
            <family val="2"/>
          </rPr>
          <t>Jo Tunstall:</t>
        </r>
        <r>
          <rPr>
            <sz val="9"/>
            <color indexed="81"/>
            <rFont val="Tahoma"/>
            <family val="2"/>
          </rPr>
          <t xml:space="preserve">
Legal costs assoc with lease etc?
</t>
        </r>
      </text>
    </comment>
    <comment ref="R3" authorId="0" shapeId="0" xr:uid="{00000000-0006-0000-0800-000002000000}">
      <text>
        <r>
          <rPr>
            <b/>
            <sz val="9"/>
            <color indexed="81"/>
            <rFont val="Tahoma"/>
            <family val="2"/>
          </rPr>
          <t>Jo Tunstall:</t>
        </r>
        <r>
          <rPr>
            <sz val="9"/>
            <color indexed="81"/>
            <rFont val="Tahoma"/>
            <family val="2"/>
          </rPr>
          <t xml:space="preserve">
Green Book Discount Rate 3.5%</t>
        </r>
      </text>
    </comment>
    <comment ref="C47" authorId="1" shapeId="0" xr:uid="{00000000-0006-0000-0800-000003000000}">
      <text>
        <r>
          <rPr>
            <b/>
            <sz val="9"/>
            <color indexed="81"/>
            <rFont val="Tahoma"/>
            <family val="2"/>
          </rPr>
          <t>Helen Cunningham:</t>
        </r>
        <r>
          <rPr>
            <sz val="9"/>
            <color indexed="81"/>
            <rFont val="Tahoma"/>
            <family val="2"/>
          </rPr>
          <t xml:space="preserve">
Covers all energy costs, based on industry standard</t>
        </r>
      </text>
    </comment>
    <comment ref="R76" authorId="0" shapeId="0" xr:uid="{00000000-0006-0000-0800-000004000000}">
      <text>
        <r>
          <rPr>
            <b/>
            <sz val="9"/>
            <color indexed="81"/>
            <rFont val="Tahoma"/>
            <family val="2"/>
          </rPr>
          <t>Jo Tunstall:</t>
        </r>
        <r>
          <rPr>
            <sz val="9"/>
            <color indexed="81"/>
            <rFont val="Tahoma"/>
            <family val="2"/>
          </rPr>
          <t xml:space="preserve">
Green Book Discount Rate 3.5%</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Jo Tunstall</author>
    <author>Helen Cunningham</author>
  </authors>
  <commentList>
    <comment ref="L3" authorId="0" shapeId="0" xr:uid="{00000000-0006-0000-0900-000001000000}">
      <text>
        <r>
          <rPr>
            <b/>
            <sz val="9"/>
            <color indexed="81"/>
            <rFont val="Tahoma"/>
            <family val="2"/>
          </rPr>
          <t>Jo Tunstall:</t>
        </r>
        <r>
          <rPr>
            <sz val="9"/>
            <color indexed="81"/>
            <rFont val="Tahoma"/>
            <family val="2"/>
          </rPr>
          <t xml:space="preserve">
Legal costs assoc with lease etc?
</t>
        </r>
      </text>
    </comment>
    <comment ref="S3" authorId="0" shapeId="0" xr:uid="{00000000-0006-0000-0900-000002000000}">
      <text>
        <r>
          <rPr>
            <b/>
            <sz val="9"/>
            <color indexed="81"/>
            <rFont val="Tahoma"/>
            <family val="2"/>
          </rPr>
          <t>Jo Tunstall:</t>
        </r>
        <r>
          <rPr>
            <sz val="9"/>
            <color indexed="81"/>
            <rFont val="Tahoma"/>
            <family val="2"/>
          </rPr>
          <t xml:space="preserve">
Green Book Discount Rate 3.5%</t>
        </r>
      </text>
    </comment>
    <comment ref="C48" authorId="1" shapeId="0" xr:uid="{00000000-0006-0000-0900-000003000000}">
      <text>
        <r>
          <rPr>
            <b/>
            <sz val="9"/>
            <color indexed="81"/>
            <rFont val="Tahoma"/>
            <family val="2"/>
          </rPr>
          <t>Helen Cunningham:</t>
        </r>
        <r>
          <rPr>
            <sz val="9"/>
            <color indexed="81"/>
            <rFont val="Tahoma"/>
            <family val="2"/>
          </rPr>
          <t xml:space="preserve">
Covers all energy costs, based on industry standard</t>
        </r>
      </text>
    </comment>
    <comment ref="S78" authorId="0" shapeId="0" xr:uid="{00000000-0006-0000-0900-000004000000}">
      <text>
        <r>
          <rPr>
            <b/>
            <sz val="9"/>
            <color indexed="81"/>
            <rFont val="Tahoma"/>
            <family val="2"/>
          </rPr>
          <t>Jo Tunstall:</t>
        </r>
        <r>
          <rPr>
            <sz val="9"/>
            <color indexed="81"/>
            <rFont val="Tahoma"/>
            <family val="2"/>
          </rPr>
          <t xml:space="preserve">
Green Book Discount Rate 3.5%</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Jo Tunstall</author>
    <author>Helen Cunningham</author>
  </authors>
  <commentList>
    <comment ref="L3" authorId="0" shapeId="0" xr:uid="{00000000-0006-0000-0A00-000001000000}">
      <text>
        <r>
          <rPr>
            <b/>
            <sz val="9"/>
            <color indexed="81"/>
            <rFont val="Tahoma"/>
            <family val="2"/>
          </rPr>
          <t>Jo Tunstall:</t>
        </r>
        <r>
          <rPr>
            <sz val="9"/>
            <color indexed="81"/>
            <rFont val="Tahoma"/>
            <family val="2"/>
          </rPr>
          <t xml:space="preserve">
Legal costs assoc with lease etc?
</t>
        </r>
      </text>
    </comment>
    <comment ref="R3" authorId="0" shapeId="0" xr:uid="{00000000-0006-0000-0A00-000002000000}">
      <text>
        <r>
          <rPr>
            <b/>
            <sz val="9"/>
            <color indexed="81"/>
            <rFont val="Tahoma"/>
            <family val="2"/>
          </rPr>
          <t>Jo Tunstall:</t>
        </r>
        <r>
          <rPr>
            <sz val="9"/>
            <color indexed="81"/>
            <rFont val="Tahoma"/>
            <family val="2"/>
          </rPr>
          <t xml:space="preserve">
Green Book Discount Rate 3.5%</t>
        </r>
      </text>
    </comment>
    <comment ref="C47" authorId="1" shapeId="0" xr:uid="{00000000-0006-0000-0A00-000003000000}">
      <text>
        <r>
          <rPr>
            <b/>
            <sz val="9"/>
            <color indexed="81"/>
            <rFont val="Tahoma"/>
            <family val="2"/>
          </rPr>
          <t>Helen Cunningham:</t>
        </r>
        <r>
          <rPr>
            <sz val="9"/>
            <color indexed="81"/>
            <rFont val="Tahoma"/>
            <family val="2"/>
          </rPr>
          <t xml:space="preserve">
Covers all energy costs, based on industry standard</t>
        </r>
      </text>
    </comment>
    <comment ref="R76" authorId="0" shapeId="0" xr:uid="{00000000-0006-0000-0A00-000004000000}">
      <text>
        <r>
          <rPr>
            <b/>
            <sz val="9"/>
            <color indexed="81"/>
            <rFont val="Tahoma"/>
            <family val="2"/>
          </rPr>
          <t>Jo Tunstall:</t>
        </r>
        <r>
          <rPr>
            <sz val="9"/>
            <color indexed="81"/>
            <rFont val="Tahoma"/>
            <family val="2"/>
          </rPr>
          <t xml:space="preserve">
Green Book Discount Rate 3.5%</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Jo Tunstall</author>
    <author>Helen Cunningham</author>
  </authors>
  <commentList>
    <comment ref="S3" authorId="0" shapeId="0" xr:uid="{00000000-0006-0000-0B00-000001000000}">
      <text>
        <r>
          <rPr>
            <b/>
            <sz val="9"/>
            <color indexed="81"/>
            <rFont val="Tahoma"/>
            <family val="2"/>
          </rPr>
          <t>Jo Tunstall:</t>
        </r>
        <r>
          <rPr>
            <sz val="9"/>
            <color indexed="81"/>
            <rFont val="Tahoma"/>
            <family val="2"/>
          </rPr>
          <t xml:space="preserve">
Green Book Discount Rate 3.5%</t>
        </r>
      </text>
    </comment>
    <comment ref="C61" authorId="1" shapeId="0" xr:uid="{00000000-0006-0000-0B00-000002000000}">
      <text>
        <r>
          <rPr>
            <b/>
            <sz val="9"/>
            <color indexed="81"/>
            <rFont val="Tahoma"/>
            <family val="2"/>
          </rPr>
          <t>Helen Cunningham:</t>
        </r>
        <r>
          <rPr>
            <sz val="9"/>
            <color indexed="81"/>
            <rFont val="Tahoma"/>
            <family val="2"/>
          </rPr>
          <t xml:space="preserve">
Covers all energy costs, based on industry standard</t>
        </r>
      </text>
    </comment>
    <comment ref="S90" authorId="0" shapeId="0" xr:uid="{00000000-0006-0000-0B00-000003000000}">
      <text>
        <r>
          <rPr>
            <b/>
            <sz val="9"/>
            <color indexed="81"/>
            <rFont val="Tahoma"/>
            <family val="2"/>
          </rPr>
          <t>Jo Tunstall:</t>
        </r>
        <r>
          <rPr>
            <sz val="9"/>
            <color indexed="81"/>
            <rFont val="Tahoma"/>
            <family val="2"/>
          </rPr>
          <t xml:space="preserve">
Green Book Discount Rate 3.5%</t>
        </r>
      </text>
    </comment>
  </commentList>
</comments>
</file>

<file path=xl/sharedStrings.xml><?xml version="1.0" encoding="utf-8"?>
<sst xmlns="http://schemas.openxmlformats.org/spreadsheetml/2006/main" count="3118" uniqueCount="598">
  <si>
    <t>Modelling Assumptions</t>
  </si>
  <si>
    <t>Model End Date</t>
  </si>
  <si>
    <t>Comments</t>
  </si>
  <si>
    <t>Discount Rate Base</t>
  </si>
  <si>
    <t>Yr1</t>
  </si>
  <si>
    <t>Yr2</t>
  </si>
  <si>
    <t>Yr3</t>
  </si>
  <si>
    <t>Yr4</t>
  </si>
  <si>
    <t>Yr5</t>
  </si>
  <si>
    <t>Yr6</t>
  </si>
  <si>
    <t>Yr7</t>
  </si>
  <si>
    <t>Yr8</t>
  </si>
  <si>
    <t>Yr9</t>
  </si>
  <si>
    <t>Yr10</t>
  </si>
  <si>
    <t>Yr11</t>
  </si>
  <si>
    <t>Yr12</t>
  </si>
  <si>
    <t>Yr13</t>
  </si>
  <si>
    <t>Yr14</t>
  </si>
  <si>
    <t>Yr15</t>
  </si>
  <si>
    <t>Yr16</t>
  </si>
  <si>
    <t>Yr17</t>
  </si>
  <si>
    <t>Yr18</t>
  </si>
  <si>
    <t>Yr19</t>
  </si>
  <si>
    <t>Yr20</t>
  </si>
  <si>
    <t>Yr21</t>
  </si>
  <si>
    <t>Yr22</t>
  </si>
  <si>
    <t>Yr23</t>
  </si>
  <si>
    <t>Yr24</t>
  </si>
  <si>
    <t>Yr25</t>
  </si>
  <si>
    <t>Green Book Rate</t>
  </si>
  <si>
    <t>HC Code</t>
  </si>
  <si>
    <t>Building</t>
  </si>
  <si>
    <t xml:space="preserve">Rent </t>
  </si>
  <si>
    <t>HC03289</t>
  </si>
  <si>
    <t>Lochaber House</t>
  </si>
  <si>
    <t>Premises Insurance</t>
  </si>
  <si>
    <t>Cleaning &amp; Domestic</t>
  </si>
  <si>
    <t>Rates</t>
  </si>
  <si>
    <t>Electricity</t>
  </si>
  <si>
    <t>Oil</t>
  </si>
  <si>
    <t>Water</t>
  </si>
  <si>
    <t>Repairs &amp; Maintenance</t>
  </si>
  <si>
    <t>Misc Costs</t>
  </si>
  <si>
    <t>HC02261</t>
  </si>
  <si>
    <t>Fulton House</t>
  </si>
  <si>
    <t>HC01702</t>
  </si>
  <si>
    <t>Revenue Costs</t>
  </si>
  <si>
    <t>Total Revenue Costs</t>
  </si>
  <si>
    <t>Sum</t>
  </si>
  <si>
    <t>NPC</t>
  </si>
  <si>
    <t>New Build Cost</t>
  </si>
  <si>
    <t>Decant Costs</t>
  </si>
  <si>
    <t>Backlog Maintenance</t>
  </si>
  <si>
    <t>Capital Costs</t>
  </si>
  <si>
    <t>Total Capital Costs</t>
  </si>
  <si>
    <t>NPV Revenue Costs</t>
  </si>
  <si>
    <t>NPV Capital Costs</t>
  </si>
  <si>
    <t>Dilapidation Costs</t>
  </si>
  <si>
    <t>TOTAL NPV</t>
  </si>
  <si>
    <t>HCxxxxx</t>
  </si>
  <si>
    <t>Achintore School</t>
  </si>
  <si>
    <t>Land Costs</t>
  </si>
  <si>
    <t>Peat Removal Costs</t>
  </si>
  <si>
    <t>Contingency</t>
  </si>
  <si>
    <t>ICT Costs</t>
  </si>
  <si>
    <t>Fit Out</t>
  </si>
  <si>
    <t>Premises Acquisition Costs</t>
  </si>
  <si>
    <t>Refurbishment Costs</t>
  </si>
  <si>
    <t>Fit Out Costs</t>
  </si>
  <si>
    <t>Fit out Costs</t>
  </si>
  <si>
    <t>Repairs &amp; Maintenance (inc. lifecycle)</t>
  </si>
  <si>
    <t>Repairs &amp; Maintenance (average)</t>
  </si>
  <si>
    <t>Contingency (MFW)</t>
  </si>
  <si>
    <t>Oil - Biomass</t>
  </si>
  <si>
    <t>Repairs &amp; Maintenance (avarage)</t>
  </si>
  <si>
    <t xml:space="preserve">Shared Access Road </t>
  </si>
  <si>
    <t>Rent</t>
  </si>
  <si>
    <t>Lochaber House Service Point Only</t>
  </si>
  <si>
    <t>Oil/Biomass</t>
  </si>
  <si>
    <t>Corpach Moss Development</t>
  </si>
  <si>
    <t>Stamp Duty Land Tax</t>
  </si>
  <si>
    <t>Oil / Biomass</t>
  </si>
  <si>
    <t>HC01703</t>
  </si>
  <si>
    <t>Lochaber House - Service Point</t>
  </si>
  <si>
    <t>Misc</t>
  </si>
  <si>
    <t>Version Control</t>
  </si>
  <si>
    <t>SDLT</t>
  </si>
  <si>
    <t>Summary of Options Appraised</t>
  </si>
  <si>
    <t>Option 1 - Do Nothing</t>
  </si>
  <si>
    <t>TOTAL COSTS</t>
  </si>
  <si>
    <t>Option 2 - Do Minimum</t>
  </si>
  <si>
    <t>Factoring Charges</t>
  </si>
  <si>
    <t>Option 4A</t>
  </si>
  <si>
    <t>Option 4B</t>
  </si>
  <si>
    <t>Option 5A</t>
  </si>
  <si>
    <t>Option 5B</t>
  </si>
  <si>
    <t>Exit Cost - buy out of lease</t>
  </si>
  <si>
    <t>Exit cost buy out of lease</t>
  </si>
  <si>
    <t>Tweeddale Existing</t>
  </si>
  <si>
    <t>Tweeddale</t>
  </si>
  <si>
    <t>Tweeddale Max</t>
  </si>
  <si>
    <t>Average Running Costs for option once implemented</t>
  </si>
  <si>
    <t>Capital Costs Yr1</t>
  </si>
  <si>
    <t>Capital Costs Yr2</t>
  </si>
  <si>
    <t>Capital Costs Yr3</t>
  </si>
  <si>
    <t>Capital Costs Yr4</t>
  </si>
  <si>
    <t>Capital Costs Yr5</t>
  </si>
  <si>
    <t>Capital Costs Yr6</t>
  </si>
  <si>
    <t>Capital Costs Yr7</t>
  </si>
  <si>
    <t>Capital Costs Yr8</t>
  </si>
  <si>
    <t>Capital Costs Yr9</t>
  </si>
  <si>
    <t>Capital Costs Yr10</t>
  </si>
  <si>
    <t>Capital Costs Yr11</t>
  </si>
  <si>
    <t>Capital Costs Yr12</t>
  </si>
  <si>
    <t>Capital Costs Yr13</t>
  </si>
  <si>
    <t>Capital Costs Yr14</t>
  </si>
  <si>
    <t>Capital Costs Yr15</t>
  </si>
  <si>
    <t>Capital Costs Yr16</t>
  </si>
  <si>
    <t>Capital Costs Yr17</t>
  </si>
  <si>
    <t>Capital Costs Yr18</t>
  </si>
  <si>
    <t>Capital Costs Yr19</t>
  </si>
  <si>
    <t>Capital Costs Yr20</t>
  </si>
  <si>
    <t>Capital Costs Yr21</t>
  </si>
  <si>
    <t>Capital Costs Yr22</t>
  </si>
  <si>
    <t>Capital Costs Yr23</t>
  </si>
  <si>
    <t>Capital Costs Yr24</t>
  </si>
  <si>
    <t>Capital Costs Yr25</t>
  </si>
  <si>
    <t>Dilapidations Costs</t>
  </si>
  <si>
    <t>NPV</t>
  </si>
  <si>
    <t>Costs of Funding</t>
  </si>
  <si>
    <t>Funding Costs</t>
  </si>
  <si>
    <t>NPV Funding Costs</t>
  </si>
  <si>
    <t>Total Costs</t>
  </si>
  <si>
    <t>Funding Costs Yr1</t>
  </si>
  <si>
    <t>Funding Costs Yr2</t>
  </si>
  <si>
    <t>Funding Costs Yr3</t>
  </si>
  <si>
    <t>Funding Costs Yr4</t>
  </si>
  <si>
    <t>Funding Costs Yr5</t>
  </si>
  <si>
    <t>Funding Costs Yr6</t>
  </si>
  <si>
    <t>Funding Costs Yr7</t>
  </si>
  <si>
    <t>Funding Costs Yr8</t>
  </si>
  <si>
    <t>Funding Costs Yr9</t>
  </si>
  <si>
    <t>Funding Costs Yr10</t>
  </si>
  <si>
    <t>Funding Costs Yr11</t>
  </si>
  <si>
    <t>Funding Costs Yr12</t>
  </si>
  <si>
    <t>Funding Costs Yr13</t>
  </si>
  <si>
    <t>Funding Costs Yr14</t>
  </si>
  <si>
    <t>Funding Costs Yr15</t>
  </si>
  <si>
    <t>Funding Costs Yr16</t>
  </si>
  <si>
    <t>Funding Costs Yr17</t>
  </si>
  <si>
    <t>Funding Costs Yr18</t>
  </si>
  <si>
    <t>Funding Costs Yr19</t>
  </si>
  <si>
    <t>Funding Costs Yr20</t>
  </si>
  <si>
    <t>Funding Costs Yr21</t>
  </si>
  <si>
    <t>Funding Costs Yr22</t>
  </si>
  <si>
    <t>Funding Costs Yr23</t>
  </si>
  <si>
    <t>Funding Costs Yr24</t>
  </si>
  <si>
    <t>Funding Costs Yr25</t>
  </si>
  <si>
    <t>Cash Basis</t>
  </si>
  <si>
    <t>Funding Basis</t>
  </si>
  <si>
    <t>Option 1</t>
  </si>
  <si>
    <t>Option 2</t>
  </si>
  <si>
    <t>Capital Funding Costs</t>
  </si>
  <si>
    <t xml:space="preserve">Cashflow </t>
  </si>
  <si>
    <t>Rank</t>
  </si>
  <si>
    <r>
      <t xml:space="preserve">5A Fort William Schools Site, Achintore Road – </t>
    </r>
    <r>
      <rPr>
        <sz val="12"/>
        <color theme="1"/>
        <rFont val="Calibri"/>
        <family val="2"/>
        <scheme val="minor"/>
      </rPr>
      <t>Convert surplus schools to office (Cash Basis)</t>
    </r>
  </si>
  <si>
    <t>Option 11A</t>
  </si>
  <si>
    <t>Option 11B</t>
  </si>
  <si>
    <t>Option 5C</t>
  </si>
  <si>
    <t>Option 11C</t>
  </si>
  <si>
    <r>
      <t xml:space="preserve">11A Corpach Moss – </t>
    </r>
    <r>
      <rPr>
        <sz val="12"/>
        <color theme="1"/>
        <rFont val="Calibri"/>
        <family val="2"/>
        <scheme val="minor"/>
      </rPr>
      <t>Build new office (cash)</t>
    </r>
  </si>
  <si>
    <r>
      <t xml:space="preserve">11B Corpach Moss – </t>
    </r>
    <r>
      <rPr>
        <sz val="12"/>
        <color theme="1"/>
        <rFont val="Calibri"/>
        <family val="2"/>
        <scheme val="minor"/>
      </rPr>
      <t>Build new office (cash) - includes Tweeddale Lease buyout Costs</t>
    </r>
  </si>
  <si>
    <r>
      <t xml:space="preserve">4A Tweeddale – </t>
    </r>
    <r>
      <rPr>
        <sz val="12"/>
        <color theme="1"/>
        <rFont val="Calibri"/>
        <family val="2"/>
        <scheme val="minor"/>
      </rPr>
      <t>Tweeddale only (additional office space required) - Buy</t>
    </r>
  </si>
  <si>
    <r>
      <t xml:space="preserve">4B Tweeddale – </t>
    </r>
    <r>
      <rPr>
        <sz val="12"/>
        <color theme="1"/>
        <rFont val="Calibri"/>
        <family val="2"/>
        <scheme val="minor"/>
      </rPr>
      <t>Tweeddale only (additional office space required) - Lease</t>
    </r>
  </si>
  <si>
    <t>Option 5A, B &amp; C</t>
  </si>
  <si>
    <t>Option 11A, B &amp; C</t>
  </si>
  <si>
    <t>Revenue Costs Yr1 - Yr25 (NPV)</t>
  </si>
  <si>
    <t>Revenue</t>
  </si>
  <si>
    <t>Capital</t>
  </si>
  <si>
    <t>Option 5A,5B,5C</t>
  </si>
  <si>
    <t>Option 11A,11B,11C</t>
  </si>
  <si>
    <r>
      <t xml:space="preserve">11C Corpach Moss – </t>
    </r>
    <r>
      <rPr>
        <sz val="12"/>
        <color theme="1"/>
        <rFont val="Calibri"/>
        <family val="2"/>
        <scheme val="minor"/>
      </rPr>
      <t>Build new office (cash) - Tweedale Alternative Use</t>
    </r>
  </si>
  <si>
    <r>
      <t xml:space="preserve">5C Fort William Schools Site, Achintore Road – </t>
    </r>
    <r>
      <rPr>
        <sz val="12"/>
        <color theme="1"/>
        <rFont val="Calibri"/>
        <family val="2"/>
        <scheme val="minor"/>
      </rPr>
      <t>Convert surplus schools to office (Cash Basis) - Tweedale Alternative Use</t>
    </r>
  </si>
  <si>
    <t>Residual value</t>
  </si>
  <si>
    <t>Total revenue costs (cash basis)</t>
  </si>
  <si>
    <t>Total revenue costs (funded basis)</t>
  </si>
  <si>
    <t>Residual value (cash basis only)</t>
  </si>
  <si>
    <t>Yr25 inc dilaps costs</t>
  </si>
  <si>
    <t>Yr25 excl dilaps costs</t>
  </si>
  <si>
    <t>Yr4 - Yr25 inc Yr25 dilapidation costs</t>
  </si>
  <si>
    <t>Yr4 - Yr25 excl Yr25 dilapidation costs</t>
  </si>
  <si>
    <t xml:space="preserve">Abnormal costs </t>
  </si>
  <si>
    <t>The costs other than those typically encountered for the project funding route, including costs accruing due to circumstances outside the project manager’s control. Examples of abnormal costs include those arising from issues such as: access constraints, legacy data issues, unforeseen events due to the nature of the assessment of works, statutory bodies and listed buildings.</t>
  </si>
  <si>
    <t xml:space="preserve">Annual equivalent cost </t>
  </si>
  <si>
    <t>The uniform annual amount equivalent to the project’s real costs, taking into account the time value of money throughout the period of analysis.</t>
  </si>
  <si>
    <t xml:space="preserve">Annualised maintenance cost </t>
  </si>
  <si>
    <t>The yearly cost of maintaining the building or facility or asset, comprising preventative, reactive and proactive maintenance (see the definitions for these items).</t>
  </si>
  <si>
    <t>Asset</t>
  </si>
  <si>
    <t>The whole building, element, system, sub-element and/or a specific asset, or component or part thereof. 
Note – asset classifications can be at portfolio/estate level (e.g. offices or schools) down to specific maintainable assets (e.g. boilers). NRM 3 applies to all levels of building or constructed assets that are ‘applicable’ to maintenance and life cycle major repairs and replacement work.</t>
  </si>
  <si>
    <t>Asset registers</t>
  </si>
  <si>
    <t>A record of applicable maintainable assets, including information such as constructed specification, operational performance data, financial and technical details about each asset.</t>
  </si>
  <si>
    <t>Base cost or benchmark cost</t>
  </si>
  <si>
    <t>The cost of an existing or selected situation against which other options or a specific solution can be compared or benchmarked.</t>
  </si>
  <si>
    <t>Base cost estimate</t>
  </si>
  <si>
    <t>An evolving estimate of known factors without any allowances for risk and uncertainty, or element of inflation.The base cost estimate is the sum of the works cost estimate (including maintenance contractor’s management, administration and overheads), profit and other project-specific costs, e.g. consultants’ fees and employer-definable costs</t>
  </si>
  <si>
    <t>Base date</t>
  </si>
  <si>
    <t>The date at which the rates and prices included within the cost estimate or plans are based. See definition of Estimate base date.</t>
  </si>
  <si>
    <t>Base rate</t>
  </si>
  <si>
    <t>The interest rate selected as the basis of the discount rate.This could be the current bank rate or a client’s opportunity cost of capital. The base rate is commonly  adjusted by the inflation rate to give the discount rate.</t>
  </si>
  <si>
    <t>Capital building works costs (capital costs)</t>
  </si>
  <si>
    <t>The initial cost of construction of a building and associated external works.</t>
  </si>
  <si>
    <t>Capital cost</t>
  </si>
  <si>
    <t>The initial construction costs and the costs of initial adaptation, where these are treated as capital expenditure.</t>
  </si>
  <si>
    <t>Condition survey</t>
  </si>
  <si>
    <t>The collection of data about the condition of a building, captured at a facility, block, zone, floor, space and systems, asset or component level (in scope).</t>
  </si>
  <si>
    <t>Cost checks (cost checking)</t>
  </si>
  <si>
    <t>These take place during all stages of a project’s life cycle and are concerned with comparing current estimated costs against cost targets previously set for elements and sub-elements of the building-related maintenance works (in scope).</t>
  </si>
  <si>
    <t>Cost limit (or authorised budget or approved estimate)</t>
  </si>
  <si>
    <t>The maximum expenditure that the employer is prepared to a make in relation to the completed building or maintenance work.</t>
  </si>
  <si>
    <t>Cost plan</t>
  </si>
  <si>
    <t>See definition for Elemental cost plan.</t>
  </si>
  <si>
    <t>Cost plan for maintenance and renewal works</t>
  </si>
  <si>
    <t>The critical breakdown of the cost limits for maintenance and renewal works into cost targets for each element of a built asset. It provides: a statement of how the available budgets are to be distributed among the elements; a frame of reference from which to ascertain the future maintenance and renewal requirements; a tool to inform the costs of future maintenance and renewal requirements; and a tool to inform design development and maintain cost control of future expenditure on maintenance and renewal works.
It also provides a work breakdown structure and a cost breakdown structure that, by codifying, can be used to redistribute maintenance works into specific maintenance work packages for procurement (e.g. general mechanical and electrical building engineering services, lifts, catering equipment, refrigeration plant and systems, and landscape management). A maintenance and renewal works cost plan considers estimated maintenance and renewal costs over the life of the building, facility or asset.</t>
  </si>
  <si>
    <t>Cost targets</t>
  </si>
  <si>
    <t>The recommended total expenditure for an element. The cost target for each element is likely to be derived from a number of sub-elements and components.</t>
  </si>
  <si>
    <t>Design life</t>
  </si>
  <si>
    <t>The service life intended by the designer.</t>
  </si>
  <si>
    <t>Discounting</t>
  </si>
  <si>
    <t>The process of reducing the value of cost or benefits that occur later.</t>
  </si>
  <si>
    <t>Discounted cash flow (DCF)</t>
  </si>
  <si>
    <t>An analysis method of valuing projected asset life cycle costs using the concept of the time value of money (see definition).</t>
  </si>
  <si>
    <t>Discount rate</t>
  </si>
  <si>
    <t>The percentage rate required to calculate the Present value (see definition) of a future cash flow (i.e. used for bringing future costs to a comparable time base). For example, if investing at 3 per cent interest, then the present value is discounted by 3 per cent as it is worth less than future earnings due to interest. The discount rate is a factor or rate reflecting the time value of money that is used to convert cash flows occurring at different times to a common time base.</t>
  </si>
  <si>
    <t>Disposal costs</t>
  </si>
  <si>
    <t>The costs associated with the disposal of the asset at the end of its life cycle, including any asset transfer obligations.</t>
  </si>
  <si>
    <t>Emergency maintenance</t>
  </si>
  <si>
    <t>Unplanned or unscheduled maintenance works that require immediate action to restore services, remove problems that could adversely interrupt user activities or to protect life and/or property (see definition for Unplanned maintenance).</t>
  </si>
  <si>
    <t>End of life cost</t>
  </si>
  <si>
    <t>The net cost or fee of disposing of an asset at the end of its service life or period of interest, including: costs resulting from  decommissioning, deconstruction and demolition of a building; recycling and making it environmentally safe; recovery and disposal of components and materials; and transport and regulatory costs.</t>
  </si>
  <si>
    <t>Forward maintenance plans (or programme)</t>
  </si>
  <si>
    <t>A document setting out the specific maintenance activities (actions or tasks), resources and sequence of activities relevant for maintaining a building.</t>
  </si>
  <si>
    <t>Function</t>
  </si>
  <si>
    <t>The purpose or activity of users and other stakeholders for which an asset or facility is designed, used or required to be used.</t>
  </si>
  <si>
    <t>Functional type</t>
  </si>
  <si>
    <t>The prime use of a facility or part of a building.</t>
  </si>
  <si>
    <t>Functional unit</t>
  </si>
  <si>
    <t xml:space="preserve"> A unit of measurement used to represent the prime use of a building or part of a building including all associated circulation spaces (e.g. per bed space, per house and per m2 of retail area space).</t>
  </si>
  <si>
    <t>The area of a building measured externally (i.e. to the external face of the perimeter walls).The rules of measurement for a GEA are defined in the RICS Code of Measuring Practice.</t>
  </si>
  <si>
    <t>Gross external area (GEA)</t>
  </si>
  <si>
    <t>Gross internal floor area (GIFA)</t>
  </si>
  <si>
    <t>Is the area of a building measured to the internal face of the perimeter walls at each floor level. The rules of measurement of a GIFA are defined in the RICS Code of Measuring Practice. Also see Appendix A of NRM 3.</t>
  </si>
  <si>
    <t>Fin</t>
  </si>
  <si>
    <t>QS</t>
  </si>
  <si>
    <t>CCFM</t>
  </si>
  <si>
    <t>Energy</t>
  </si>
  <si>
    <t>Base  Date</t>
  </si>
  <si>
    <t>?</t>
  </si>
  <si>
    <t>Highland Council</t>
  </si>
  <si>
    <t>Key Variables/Assumptions - Summary</t>
  </si>
  <si>
    <t>Inflation</t>
  </si>
  <si>
    <t>An allowance included in the order of cost estimate or elemental costs plans for fluctuations in the basic prices of labour, plant and equipment and materials.</t>
  </si>
  <si>
    <t>Life cycle</t>
  </si>
  <si>
    <t>The consecutive and interlinked stages of the object under construction.</t>
  </si>
  <si>
    <t>Life cycle cost</t>
  </si>
  <si>
    <t>The cost of an asset or its parts throughout its life cycle while fulfilling the performance requirements.</t>
  </si>
  <si>
    <t>Life cycle costing</t>
  </si>
  <si>
    <t>A methodology for the systematic economic evaluation of life cycle costs over a period of analysis, as defined in the agreed scope of assessment.</t>
  </si>
  <si>
    <t>The total of necessarily labour, materials, plant and equipment and other related costs incurred to retain a building or its part in a state in which it can perform its required functions.</t>
  </si>
  <si>
    <t>Maintenance costs</t>
  </si>
  <si>
    <t>A time-based plan allocating specific maintenance tasks of an item.</t>
  </si>
  <si>
    <t>Maintenance programme</t>
  </si>
  <si>
    <t>Minor replacement, repairs and maintenance cost</t>
  </si>
  <si>
    <t>The cost of scheduled replacement, maintenance and minor repairs to components or parts together with associated making good and minor redecorations.</t>
  </si>
  <si>
    <t>The usable area within a building measured to the internal face of the perimeter walls at each floor level.The rules of measurement of NIAs are defined in the RICS Code of Measuring Practice. Also see Appendix B of NRM 3.</t>
  </si>
  <si>
    <t>Net internal area (NIA)</t>
  </si>
  <si>
    <t>The sum of the present values of all costs less the sum of the present value of all benefits.</t>
  </si>
  <si>
    <t>Net present cost (NPC)</t>
  </si>
  <si>
    <t>The aggregated sum of the future income and expenditure discounted back to a common base date, usually the present day, at a given compound interest rate.</t>
  </si>
  <si>
    <t>Net present value (NPV)</t>
  </si>
  <si>
    <t>Normal working hours typically 8.30 to 5.30 Monday to Friday (excluding statutory holidays). Note. actual working hours may vary and should be stated in the assumptions.</t>
  </si>
  <si>
    <t>Normal working hours</t>
  </si>
  <si>
    <t>The cost, relating to the occupation of the building, incurred by the occupant – such as rent, taxes, insurances on buildings and contents, depreciation and amortisation expenses.</t>
  </si>
  <si>
    <t>Occupancy cost</t>
  </si>
  <si>
    <t>Optimisation</t>
  </si>
  <si>
    <t>The lowest costs that provide the maximum benefit from an asset over the life cycle period defined, and with respect to specified criteria.</t>
  </si>
  <si>
    <t>A cost that is not necessarily directly associated with the cost of maintaining the building or constructed assets, but forms part of the total cost of the maintenance to the Employer.</t>
  </si>
  <si>
    <t>Other maintenance-related cost</t>
  </si>
  <si>
    <t>Working outside of Normal working hours and includes an uplift to rates for the extra hours worked Monday to Friday and additional time at weekend and bank holidays. Premium rate uplifts to be stated as a multiplier of normal working hour rates (e.g. 1.5 times for extra  weekday hours or 2 times for weekends and bank holidays).</t>
  </si>
  <si>
    <t>Out of hours working (or out of normal hours working)</t>
  </si>
  <si>
    <t>Overheads and profit</t>
  </si>
  <si>
    <t>See definition for Maintenance Contractor’s overheads and profit. The costs associated with head office administration proportioned to each building maintenance contract plus the its return on capital investment.</t>
  </si>
  <si>
    <t>Items that cannot be allocated to a specific element, sub-element or component.These include the costs associated with management and staff, site establishment, temporary services, security, safety and environmental protection, control and protection, commonly used plant and equipment, relevant temporary works, the maintenance of site records, completion and post-completion requirements, waste disposal, fees and charges, sites services and insurances, bonds, guarantees and warranties. These exclude costs associated with subcontractor’s or work package contractor’s management and administration costs.</t>
  </si>
  <si>
    <t>Management and administration</t>
  </si>
  <si>
    <t>Period of analysis</t>
  </si>
  <si>
    <t>Means the period of time over which life cycle costs or maintenance, or whole life cycle building and maintenance costs are analysed (in scope).</t>
  </si>
  <si>
    <t>Period of analysis (years)</t>
  </si>
  <si>
    <t>The maintenance organised and carried out with forethought, control and the use of records to a predetermined plan. Note – planned preventative maintenance is always part of planned maintenance, whereas corrective maintenance may or may not be.</t>
  </si>
  <si>
    <t>Planned (or scheduled) maintenance</t>
  </si>
  <si>
    <t>The cost or benefit in the future discounted back to some base date, usually the present day, at a given compound interest rate. See definition for net present value.</t>
  </si>
  <si>
    <t>Present value</t>
  </si>
  <si>
    <t>Preventive maintenance</t>
  </si>
  <si>
    <t>The planned and controlled programme of maintenance and inspection carried out at predetermined intervals (or corresponding to prescribed criteria) and intended to reduce the probability of failure or degradation of the functioning of an item. This includes inspections, adjustments, cleaning, lubrication and/or selective replacement of components (e.g. filters) and minor repairs, as well as performance testing and analysis intended to maximise the reliability, performance and life cycle of building systems, equipment, etc. Preventive maintenance consists of many checkpoint activities on items that, if disabled, may interfere with an essential installation operation, endanger life or property, or involve high costs or long lead times for replacement.</t>
  </si>
  <si>
    <t>Proactive maintenance</t>
  </si>
  <si>
    <t>Maintenance work that is undertaken to avoid failures or to identify defects that could lead to failure. They are the tasks to eliminate the root cause of the failure and include routine preventive and predictive maintenance activities and work tasks identified from them.This can include plant tours, targeted inspections and monitoring tasks.</t>
  </si>
  <si>
    <t>Reactive</t>
  </si>
  <si>
    <t>See definition of unscheduled or unplanned maintenance.</t>
  </si>
  <si>
    <t>The period during which a building or component may reasonably be expected to continue to fulfil its present function provided it is given normal routine maintenance. Remaining life is the future expected life of an asset at a given point in time.</t>
  </si>
  <si>
    <t>Remaining life</t>
  </si>
  <si>
    <t>Work that is performed to return equipment to service after a failure, or to make its operation more efficient. The restoration of an asset or a component to such a condition that it may be effectively utilised for its designed purpose by the overhaul, reprocessing or replacement of constituent parts or materials that have deteriorated by action of the elements or usage and have not been corrected by maintenance.</t>
  </si>
  <si>
    <t>Repair</t>
  </si>
  <si>
    <t>The risks retained by the Employer.</t>
  </si>
  <si>
    <t>Residual risk (or retained risk)</t>
  </si>
  <si>
    <t>Summarises the deliverables required under each RIBA Work Stage.</t>
  </si>
  <si>
    <t>RIBA Outline Plan ofWork</t>
  </si>
  <si>
    <t>A model procedure dealing with basic steps in decision making for a capital building project.The RIBA Plan ofWork sets out a logical structure for building projects, starting with the brief and ending with post-occupancy evaluation. The procedures identify the responsibilities of the design team at each stage of the design and contract administration process. Each step is referred to as a RIBAWork Stage.The full and correct title is The Architect’s Plan of Work, published by RIBA, but it is commonly referred to in the building construction industry as the RIBA Plan of Work.</t>
  </si>
  <si>
    <t>RIBA Plan of Work</t>
  </si>
  <si>
    <t>The stages into which the process of designing building projects and administering building contracts may be divided. Some variations of the RIBAWork Stages apply for design and build procurement.</t>
  </si>
  <si>
    <t>RIBA Work Stages</t>
  </si>
  <si>
    <t>The likelihood of an event or failure occurring and its consequences or impact.</t>
  </si>
  <si>
    <t>Risk</t>
  </si>
  <si>
    <t>The amount added to the base cost estimate for items that cannot be precisely predicted to arrive at the cost limit.</t>
  </si>
  <si>
    <t>Risk allowance</t>
  </si>
  <si>
    <t>Risk register (or risk log)</t>
  </si>
  <si>
    <t>A schedule of identified risks.</t>
  </si>
  <si>
    <t>An estimate of the cost of individual risks.</t>
  </si>
  <si>
    <t>Risk value</t>
  </si>
  <si>
    <t>The preventive maintenance carried out in accordance with predetermined intervals, number of operations, hours run, including allowances for access.</t>
  </si>
  <si>
    <t>Scheduled maintenance</t>
  </si>
  <si>
    <t>Site area (external)</t>
  </si>
  <si>
    <t>The total area of the site within the title boundaries (or the total area within the title boundaries defined by the employer as the site for the building or facilities) measured on a horizontal plane, excluding the area of the building footprint. It excludes any area used temporarily for building works that do not form part of the delivered programme of maintenance.</t>
  </si>
  <si>
    <t>The cost of goods and services already incurred and/or irrevocably committed.</t>
  </si>
  <si>
    <t>Sunk cost</t>
  </si>
  <si>
    <t>The measurement of the difference between future monies and the present day value of monies.</t>
  </si>
  <si>
    <t>Time value of money</t>
  </si>
  <si>
    <t>A charge for work, the cost of which is to be considered dependent on duration.</t>
  </si>
  <si>
    <t>Time-related charge</t>
  </si>
  <si>
    <t>Means the allowance included in the order of estimate of a cost plan for fluctuations in the basic prices of labour, plant, equipment and materials during the period from the estimate base date to the date of tender return.</t>
  </si>
  <si>
    <t>Tender inflation</t>
  </si>
  <si>
    <t>The rate specified as the discount rate by the UK Government Treasury to be used as the discount rate for public sector whole life costing calculations (see the definitions for Discount rate).</t>
  </si>
  <si>
    <t>Treasury discount rate</t>
  </si>
  <si>
    <t>The monetary rate applied to an element, sub-element or component per unit of measurement (e.g. cost per m, cost per m2 or cost per m ).The term also includes cost/m2 of GIFA, or cost/m2 per annum and cost per functional unit.</t>
  </si>
  <si>
    <t>Unit rate</t>
  </si>
  <si>
    <t>Reactive and non-emergency work activities that occur in the current annual programme (i.e. maintenance carried out to no predetermined plan). Activities may range from unplanned/unscheduled maintenance of a nuisance nature requiring low levels of skill for correction, to non-emergency tasks involving a moderate to major repair or correction requiring skilled labour.</t>
  </si>
  <si>
    <t>Unplanned (or unscheduled) maintenance</t>
  </si>
  <si>
    <t>The cost of different fuels, water and drainage charges identified separately and reported on an annual basis. Included in the net utilities cost is any income generated from selling energy back to the national grid or generated for other usages.</t>
  </si>
  <si>
    <t>Utilities cost</t>
  </si>
  <si>
    <t>All significant and relevant initial and future costs and benefits of a building facility or an asset, throughout its life cycle, while fulfilling the performance requirements.</t>
  </si>
  <si>
    <t>Whole life cost</t>
  </si>
  <si>
    <t>A methodology for the systematic economic evaluation used to establish the total cost of ownership, or the whole life costing of option appraisals. It is a structured approach addressing all costs in connection with a building or facility (including construction, maintenance, renewals, operation, occupancy, environmental and end of life). It can be used to produce expenditure profiles of a building or facility over its anticipated life span or defined period of analysis.</t>
  </si>
  <si>
    <t>Whole life costing</t>
  </si>
  <si>
    <t>The combined total estimated cost of the maintenance works estimate, the maintenance contractor’s management and administration, and overheads and profit, prepared using prices current at the time the estimate is prepared (or updated). It contains no allowance for other project-specific/employer-definable costs, risk allowances, inflation allowances and taxation.</t>
  </si>
  <si>
    <t>Works cost estimate</t>
  </si>
  <si>
    <r>
      <t xml:space="preserve">WLA Definitions </t>
    </r>
    <r>
      <rPr>
        <sz val="11"/>
        <color theme="1"/>
        <rFont val="Calibri"/>
        <family val="2"/>
        <scheme val="minor"/>
      </rPr>
      <t>(extracts from)</t>
    </r>
  </si>
  <si>
    <t>RICS New Rules of Measurement NRM 3: Order of cost estimating and cost planning for building maintenance works, 1st Edition</t>
  </si>
  <si>
    <t>Corporate Property Asset Management Team</t>
  </si>
  <si>
    <t>Finance Services</t>
  </si>
  <si>
    <t xml:space="preserve">Quantity Surveying </t>
  </si>
  <si>
    <t>Catering, Cleaning and FM Services</t>
  </si>
  <si>
    <t>Energy and Sustainability</t>
  </si>
  <si>
    <t>THC Resources</t>
  </si>
  <si>
    <t>PropMaint</t>
  </si>
  <si>
    <t>CPAMT</t>
  </si>
  <si>
    <t>Property Maintenance Services</t>
  </si>
  <si>
    <r>
      <t xml:space="preserve">1 Do nothing – </t>
    </r>
    <r>
      <rPr>
        <sz val="12"/>
        <color theme="1"/>
        <rFont val="Calibri"/>
        <family val="2"/>
        <scheme val="minor"/>
      </rPr>
      <t xml:space="preserve">Keep current </t>
    </r>
  </si>
  <si>
    <r>
      <t xml:space="preserve">2 Do minimum – </t>
    </r>
    <r>
      <rPr>
        <sz val="12"/>
        <color theme="1"/>
        <rFont val="Calibri"/>
        <family val="2"/>
        <scheme val="minor"/>
      </rPr>
      <t>Keep current and address backlog maintenance</t>
    </r>
  </si>
  <si>
    <t>Yr26</t>
  </si>
  <si>
    <t>Yr27</t>
  </si>
  <si>
    <t>Yr28</t>
  </si>
  <si>
    <t>Yr29</t>
  </si>
  <si>
    <t>Yr30</t>
  </si>
  <si>
    <t>X Whole Life Appraisal</t>
  </si>
  <si>
    <t>Option A</t>
  </si>
  <si>
    <t xml:space="preserve">Advice, support, provision of historic, planned O&amp;M building repairs, replacement, maintenance &amp; servicing works cost/budget info, incl. capital, revenue - planned, cyclical, reactive works.  </t>
  </si>
  <si>
    <t xml:space="preserve">Estate/Property Strategy; WLA appraisals on targeted properties; Reporting   </t>
  </si>
  <si>
    <t xml:space="preserve">Advice, support, provision of LCC building capital, revenue cost information, building price/inflation etc  </t>
  </si>
  <si>
    <t xml:space="preserve">Advice, support, provision of LCC catering, cleaning, FM capital, revenue cost information, inflation etc  </t>
  </si>
  <si>
    <t xml:space="preserve">Advice, supoprt, provision of LCC relating to historic, future energy, consumption, inflation costs etc; CO2/Climate change levy/Carbon Tax  </t>
  </si>
  <si>
    <t>BCIS Building Price Inflation Rate</t>
  </si>
  <si>
    <t>RPI/Inflation</t>
  </si>
  <si>
    <t>Advice, support, provision of Property/Service cost and budget info, relating to the occupation of buildings, incurred by the organisation, occupant – such as rent, rates, utilities, other, taxes, insurances on buildings and contents, depreciation and amortisation expenses; inflation; discount rates etc. Agreement/support to build WLA model used to advise Boards, ELT, Council</t>
  </si>
  <si>
    <t>Assumptions</t>
  </si>
  <si>
    <t>General</t>
  </si>
  <si>
    <t>Model based on financial years</t>
  </si>
  <si>
    <r>
      <t xml:space="preserve">Model start date </t>
    </r>
    <r>
      <rPr>
        <sz val="11"/>
        <color rgb="FFFF0000"/>
        <rFont val="Calibri"/>
        <family val="2"/>
        <scheme val="minor"/>
      </rPr>
      <t>xx</t>
    </r>
  </si>
  <si>
    <t>Model based on running cost averages and industry standards - budget position/savings expressed seperately</t>
  </si>
  <si>
    <t>All running costs are classed as revenue</t>
  </si>
  <si>
    <t>80%/20% split applied to maintenance figures to split between capital and revenue</t>
  </si>
  <si>
    <t>Do Nothing</t>
  </si>
  <si>
    <t>Do Nothing includes an allowance for unavoidable reactive maintenance, based on a 4 year average - (See Av Main costs Tab)</t>
  </si>
  <si>
    <t>Rent, Rates, Insurance &amp; Factoring charge based on current rates (same rate used across 25 years  ie no assumptions for rent review or for a change in business rates)</t>
  </si>
  <si>
    <t>Electricity costs based on budgeted costs provided by Finance Service (See Cost ests (Fin) Tab )</t>
  </si>
  <si>
    <t>Cleaning &amp; Domestic, Electricity &amp; Water costs based on budgeted costs provided by Finance Service (See Cost ests (Fin) Tab )</t>
  </si>
  <si>
    <t>Do Minimum</t>
  </si>
  <si>
    <t>Decorating, Fabric and Services based on BCIS Rates - Supplied by Iain Nicol - Senior Quantity Surveyor</t>
  </si>
  <si>
    <t>Repairs &amp; Maintenance based on average costs (See Rep &amp; Maint Tab) plus Cyclical Repairs and Maintenance costs supplied by Iain Nicol</t>
  </si>
  <si>
    <t>Initial allowance for inflation of xx to raise the year 1 figures</t>
  </si>
  <si>
    <t>TBC</t>
  </si>
  <si>
    <t>No allowance for inflation across the 30 years</t>
  </si>
  <si>
    <t xml:space="preserve">Modelled over 30 years - assumes properties will last 30 years without catastrophic failure </t>
  </si>
  <si>
    <t xml:space="preserve">Property costs/budgets </t>
  </si>
  <si>
    <t>Service costs/budgets</t>
  </si>
  <si>
    <t>Subsistence</t>
  </si>
  <si>
    <t>Property (rent, rates, utilities: elec, gas, water; biomass; grounds maint etc)*</t>
  </si>
  <si>
    <t xml:space="preserve">Cleaning/FM costs </t>
  </si>
  <si>
    <t xml:space="preserve">Staff/payroll – workforce planning (early/retirals); vacancy man; staff turnover </t>
  </si>
  <si>
    <t>Office running costs</t>
  </si>
  <si>
    <t>Supplies &amp; Services</t>
  </si>
  <si>
    <t>Printing &amp; Copying</t>
  </si>
  <si>
    <t>Furniture &amp; equipment</t>
  </si>
  <si>
    <t>Travel</t>
  </si>
  <si>
    <t>Stationery</t>
  </si>
  <si>
    <t>Telephone</t>
  </si>
  <si>
    <t>Training</t>
  </si>
  <si>
    <t xml:space="preserve">*PR savings only currently come from this budget line </t>
  </si>
  <si>
    <t>Property Rationalisation</t>
  </si>
  <si>
    <t>Consider ‘Whole Costs’ benefits (not just property costs)?</t>
  </si>
  <si>
    <t>Finance/Service</t>
  </si>
  <si>
    <t>Including:-</t>
  </si>
  <si>
    <t>To identify ‘whole occupancy costs/budgets’</t>
  </si>
  <si>
    <t>A</t>
  </si>
  <si>
    <t>B</t>
  </si>
  <si>
    <t>HR</t>
  </si>
  <si>
    <t>Human Resources</t>
  </si>
  <si>
    <t xml:space="preserve">Staff contracts; Relocation allowances; OH </t>
  </si>
  <si>
    <t>Option Definitions</t>
  </si>
  <si>
    <t>Continuing to occupy all in scope properties in their present condition. Costs include rent, rates, insurance, all utilities and an allowance for day to day unavoidable maintenance.</t>
  </si>
  <si>
    <t>includes assumptions</t>
  </si>
  <si>
    <t>Continuing to occupy all in scope properties once they are brought up to a suitable condition . Costs include rent, rates, insurance, all utilities, an allowance for day to day unavoidable maintenance and backlog, planned and cyclical maintenance necessary to keep the properties in a suitable condition.</t>
  </si>
  <si>
    <t xml:space="preserve">Modelled over 30 years - assumes properties will last 25 years without catastrophic failure </t>
  </si>
  <si>
    <t xml:space="preserve">Modelled over 305 years - assumes properties will last 30 years without catastrophic failure </t>
  </si>
  <si>
    <t>Rent, Rates, Insurance &amp; Factoring charge based on current rates (same rate used across 30 years  ie no assumptions for rent review or for a change in business rates)</t>
  </si>
  <si>
    <t>Running Costs v Budgets</t>
  </si>
  <si>
    <t>2014/15 Budget and Running Costs</t>
  </si>
  <si>
    <t>2015/16 Budget and Running Costs</t>
  </si>
  <si>
    <t xml:space="preserve">BC1001                    Rent </t>
  </si>
  <si>
    <t>BD1000                   Rates</t>
  </si>
  <si>
    <t>BK1000 Premises Insurance</t>
  </si>
  <si>
    <t>BH2000 Cleaning &amp; Domestic</t>
  </si>
  <si>
    <t>BB2000 Electricity</t>
  </si>
  <si>
    <t>BB3000             Gas</t>
  </si>
  <si>
    <t>BB4000                Oil</t>
  </si>
  <si>
    <t>BE1000             Water</t>
  </si>
  <si>
    <t>BA2002 Asbestos Compliance</t>
  </si>
  <si>
    <t>BA3007 Cyclical Maintenance - Buildings</t>
  </si>
  <si>
    <t>BA3030 Mechanical Electrical Service</t>
  </si>
  <si>
    <t>BA4000 Repairs &amp; Maintenance- Property - Ext Parties</t>
  </si>
  <si>
    <t>BA4010 Repairs &amp; Maintenance- Property - Int Parties</t>
  </si>
  <si>
    <t>BA4011 Repairs &amp; Maintenance Cont Sum - Int Parties</t>
  </si>
  <si>
    <t>BA4021 Mechanical Electrical Day To Day Repairs</t>
  </si>
  <si>
    <t>BA600                 Vandal Damage</t>
  </si>
  <si>
    <t>BA9000           Misc Costs</t>
  </si>
  <si>
    <t>BC1002                Hire of Halls</t>
  </si>
  <si>
    <t>BJ1000 Grounds Maintenance</t>
  </si>
  <si>
    <t>DK43000 Factoring Charges</t>
  </si>
  <si>
    <t>DD2000 Stationery</t>
  </si>
  <si>
    <r>
      <rPr>
        <b/>
        <sz val="9"/>
        <rFont val="Calibri"/>
        <family val="2"/>
        <scheme val="minor"/>
      </rPr>
      <t>2014/15</t>
    </r>
    <r>
      <rPr>
        <sz val="8"/>
        <rFont val="Calibri"/>
        <family val="2"/>
        <scheme val="minor"/>
      </rPr>
      <t xml:space="preserve">
Totals</t>
    </r>
  </si>
  <si>
    <r>
      <rPr>
        <b/>
        <sz val="9"/>
        <rFont val="Calibri"/>
        <family val="2"/>
        <scheme val="minor"/>
      </rPr>
      <t>2015/16</t>
    </r>
    <r>
      <rPr>
        <sz val="8"/>
        <rFont val="Calibri"/>
        <family val="2"/>
        <scheme val="minor"/>
      </rPr>
      <t xml:space="preserve">
Totals</t>
    </r>
  </si>
  <si>
    <t>Budget</t>
  </si>
  <si>
    <t>Total Budget</t>
  </si>
  <si>
    <t>Total</t>
  </si>
  <si>
    <t>Centralised budget held by CCFM</t>
  </si>
  <si>
    <r>
      <t xml:space="preserve">*Historic propery </t>
    </r>
    <r>
      <rPr>
        <b/>
        <sz val="11"/>
        <color theme="1"/>
        <rFont val="Calibri"/>
        <family val="2"/>
        <scheme val="minor"/>
      </rPr>
      <t>costs</t>
    </r>
    <r>
      <rPr>
        <sz val="11"/>
        <color theme="1"/>
        <rFont val="Calibri"/>
        <family val="2"/>
        <scheme val="minor"/>
      </rPr>
      <t xml:space="preserve"> (not budgets) (from Integra&gt;K2 PIMS) - 2012-13:2014-15; includes one-off costs; 3yr avg taken</t>
    </r>
  </si>
  <si>
    <t>Costs not captured/attributed to property cost centres</t>
  </si>
  <si>
    <t>K2/Fin</t>
  </si>
  <si>
    <t>Data Owner</t>
  </si>
  <si>
    <t>Data source</t>
  </si>
  <si>
    <t>HR/Fin</t>
  </si>
  <si>
    <t>Purchase Costs</t>
  </si>
  <si>
    <t>Purchase (including land)</t>
  </si>
  <si>
    <t>Pre-acquisition inspections</t>
  </si>
  <si>
    <t>Fees (purchase)</t>
  </si>
  <si>
    <t>Procuring Authority in-house costs</t>
  </si>
  <si>
    <t>Finance</t>
  </si>
  <si>
    <t>Disposal</t>
  </si>
  <si>
    <t>Construction costs</t>
  </si>
  <si>
    <t>Enabling Works</t>
  </si>
  <si>
    <t>Design &amp; Planning</t>
  </si>
  <si>
    <t>Construction Works, inc refurbishment, adaptation</t>
  </si>
  <si>
    <t>Commission</t>
  </si>
  <si>
    <t>Fit-out</t>
  </si>
  <si>
    <t>Fees (construction)</t>
  </si>
  <si>
    <t>Procuring authority in-house costs</t>
  </si>
  <si>
    <t>C</t>
  </si>
  <si>
    <t>Rent &amp; rates</t>
  </si>
  <si>
    <t>Insurance</t>
  </si>
  <si>
    <t>D</t>
  </si>
  <si>
    <t>Operation &amp; Occupancy Costs</t>
  </si>
  <si>
    <t>Estates/Property Management</t>
  </si>
  <si>
    <t>Caretaking</t>
  </si>
  <si>
    <t>Cleaning/Domestic Services</t>
  </si>
  <si>
    <t>Waste Management/Disposal</t>
  </si>
  <si>
    <t>Reception &amp; customer hosting</t>
  </si>
  <si>
    <t>Security</t>
  </si>
  <si>
    <t>Helpdesk</t>
  </si>
  <si>
    <t>Car parking</t>
  </si>
  <si>
    <t>Catering &amp; Hospitality</t>
  </si>
  <si>
    <t>Switchboard/Telephones</t>
  </si>
  <si>
    <t>Occupant’s FF&amp;E</t>
  </si>
  <si>
    <t>Specialist Equipment</t>
  </si>
  <si>
    <t>Logistics</t>
  </si>
  <si>
    <t>ICT &amp; IT Services</t>
  </si>
  <si>
    <t>Internal Plants &amp; Landscaping</t>
  </si>
  <si>
    <t>Transportation</t>
  </si>
  <si>
    <t>E</t>
  </si>
  <si>
    <t>Energy &amp; Utilities Costs</t>
  </si>
  <si>
    <t xml:space="preserve">Electricity </t>
  </si>
  <si>
    <t xml:space="preserve">Gas </t>
  </si>
  <si>
    <t>F</t>
  </si>
  <si>
    <t>Maintenance Costs (Hard FM)</t>
  </si>
  <si>
    <t>Planned Statutory Maintenance/Repairs</t>
  </si>
  <si>
    <t>Reactive Maintenance &amp; Repairs</t>
  </si>
  <si>
    <t>Refurbishment &amp; adaptations</t>
  </si>
  <si>
    <t>Redecorations</t>
  </si>
  <si>
    <t>Internal moves &amp; modifications</t>
  </si>
  <si>
    <t>Grounds maintenance</t>
  </si>
  <si>
    <t>Occupants FF&amp;E</t>
  </si>
  <si>
    <t>G</t>
  </si>
  <si>
    <t>Lifecycle Replacement Costs</t>
  </si>
  <si>
    <t>Substructure</t>
  </si>
  <si>
    <t>Superstructure</t>
  </si>
  <si>
    <t>Finishes</t>
  </si>
  <si>
    <t>FF&amp;E</t>
  </si>
  <si>
    <t>M&amp;E Services</t>
  </si>
  <si>
    <t>External Works</t>
  </si>
  <si>
    <t>Preliminaries</t>
  </si>
  <si>
    <t>Contingencies</t>
  </si>
  <si>
    <t>H</t>
  </si>
  <si>
    <t>Disposal Costs</t>
  </si>
  <si>
    <t>Decommission</t>
  </si>
  <si>
    <t>Demolition</t>
  </si>
  <si>
    <t>Reinstatement to meet contractual requirements</t>
  </si>
  <si>
    <t>Residual liability</t>
  </si>
  <si>
    <t>Disposal inspections</t>
  </si>
  <si>
    <t>Lease breaks</t>
  </si>
  <si>
    <t>I</t>
  </si>
  <si>
    <t>Income</t>
  </si>
  <si>
    <t>Rental Income</t>
  </si>
  <si>
    <t>Sublet</t>
  </si>
  <si>
    <t>Third party income, eg. retail or tenant leases</t>
  </si>
  <si>
    <t>Car Parking income</t>
  </si>
  <si>
    <t>Funding from other sources</t>
  </si>
  <si>
    <t>Funding for LCC</t>
  </si>
  <si>
    <t>Sale of Asset</t>
  </si>
  <si>
    <t>Business disruption (loss of income)</t>
  </si>
  <si>
    <t>Whole Life Apprsaisal Tool for the built environment, Scottish Futures Trust, Nov16</t>
  </si>
  <si>
    <t>Estates</t>
  </si>
  <si>
    <t>Property</t>
  </si>
  <si>
    <t>PropMaint; QS</t>
  </si>
  <si>
    <t>PropMain; QS</t>
  </si>
  <si>
    <t>PropMaint tend to work off 1-2 year cyclical maint plans; not planned preventative maintenance programmes; Condition survey data in not upto date/non-existant</t>
  </si>
  <si>
    <t>Property Maintenance – reactive; planned; cyclical; capital budgets; condition data</t>
  </si>
  <si>
    <t>Service/staff relocation costs</t>
  </si>
  <si>
    <t>Staff Relocation Allowance</t>
  </si>
  <si>
    <t xml:space="preserve">Other costs (to be included on cost model/NPV assessment) </t>
  </si>
  <si>
    <t xml:space="preserve">Staff - Homeworking  </t>
  </si>
  <si>
    <t xml:space="preserve">Other ….? </t>
  </si>
  <si>
    <t>Property/HR</t>
  </si>
  <si>
    <t>HR/OHSW</t>
  </si>
  <si>
    <t>Compliant Desk</t>
  </si>
  <si>
    <t>Compliant Chair</t>
  </si>
  <si>
    <t>Fire Extinguisher</t>
  </si>
  <si>
    <t>For fire risk from laptop battery; Possible mitigation: RCD circuit breaker</t>
  </si>
  <si>
    <t>DSE</t>
  </si>
  <si>
    <t>Fire Risk Assessment</t>
  </si>
  <si>
    <r>
      <rPr>
        <b/>
        <sz val="11"/>
        <color theme="1"/>
        <rFont val="Calibri"/>
        <family val="2"/>
        <scheme val="minor"/>
      </rPr>
      <t>Assessments</t>
    </r>
    <r>
      <rPr>
        <sz val="11"/>
        <color theme="1"/>
        <rFont val="Calibri"/>
        <family val="2"/>
        <scheme val="minor"/>
      </rPr>
      <t xml:space="preserve"> (that may lead to workplace adjustments that can have cost implications) </t>
    </r>
  </si>
  <si>
    <t>Desk/task Lighting</t>
  </si>
  <si>
    <t>OH/Workstation Assessment</t>
  </si>
  <si>
    <t>Ref: OHSW, Maintaining health and safety whilst homeworking, August 2020</t>
  </si>
  <si>
    <t>OH Assessment</t>
  </si>
  <si>
    <t>Potential cost headings:-</t>
  </si>
  <si>
    <t>Home risk assessment?</t>
  </si>
  <si>
    <t>Power/Data sockets - availability?</t>
  </si>
  <si>
    <t xml:space="preserve">Implications; Requirements?; (premium) costs? Insurance Act: PAT Testing annually?; Fire ext; First Aid Kit;  </t>
  </si>
  <si>
    <t xml:space="preserve">MoE </t>
  </si>
  <si>
    <t>PATesting</t>
  </si>
  <si>
    <t>Maintenance arrangements for equipment including periodic electrical testing of portable appliances</t>
  </si>
  <si>
    <t>Compliance with HASAWA; access and egress, sufficient space for furniture, separation from home life, availability of power and telephone sockets; whether the equipment introduced to the workplace introduces hazards to the worker or their family e.g. increased fire hazard, security risks, tripping hazards</t>
  </si>
  <si>
    <t>Rules which need to be introduced considering lone working issues e.g. whether the worker needs to log in and out, how they should inform the office of their planned movements, management of client visits, not receiving clients at home</t>
  </si>
  <si>
    <t>Provision for the treatment of injuries and ill-health;  Emergency and accident procedures, including means of summoning help and fire fighting</t>
  </si>
  <si>
    <t>Allowance for electric, heating?</t>
  </si>
  <si>
    <t>Ergonomic assessment; Posturite?</t>
  </si>
  <si>
    <t>Manual Handling Assessment</t>
  </si>
  <si>
    <t>First Aid</t>
  </si>
  <si>
    <t>• providing employees with a suitable first aid kit
• discussing with employees what to do if a work-related accident or emergency occurs
• providing first aid training in some circumstances e.g. if there is a risk of injury from the work undertaken
• informing employees how to report accidents and incidents.</t>
  </si>
  <si>
    <t>Exact provision depends on the nature of the work activity and the risks involved and should be determined by carrying out risk assessment of the home-based work activity.</t>
  </si>
  <si>
    <t>Fire precautions should include fitting a smoke detector which is close to the work area which should be regularly maintained.</t>
  </si>
  <si>
    <t>material should be correctly stored
• vents to electrical equipment should not be blocked
• lighting should be used safely, i.e. nothing that could burn placed close to an electrical light
• know what to do and where to go if a fire should break out
• flammable substances are kept away from ignition sources, such as heat, matches and fires and are appropriately stored
• ensuring that electrical appliances introduced have been tested
• if significant fire hazards are introduced, then a suitable fire extinguisher should be provide and training in its use.</t>
  </si>
  <si>
    <t>ICT - Laptop/Desktop; Docking Screen; Monitor screen; Laptop stand; keyboard, mouse; phone/mobile; printer</t>
  </si>
  <si>
    <t>ICT</t>
  </si>
  <si>
    <t>Equipment and materials</t>
  </si>
  <si>
    <t>Agree the equipment and materials needed to work at home. A record should be kept of any equipment removed from the workplace to facilitate homeworking
Employees should be aware of the need to take care of any equipment and materials provided by the Council and who to notify in case of any faults with the equipment.</t>
  </si>
  <si>
    <t>Memtal Health &amp; Well being</t>
  </si>
  <si>
    <t>Accident and incident reporting</t>
  </si>
  <si>
    <t>Insurance Implications</t>
  </si>
  <si>
    <r>
      <rPr>
        <b/>
        <sz val="11"/>
        <color theme="1"/>
        <rFont val="Calibri"/>
        <family val="2"/>
        <scheme val="minor"/>
      </rPr>
      <t xml:space="preserve">Potential cost implications </t>
    </r>
    <r>
      <rPr>
        <sz val="11"/>
        <color theme="1"/>
        <rFont val="Calibri"/>
        <family val="2"/>
        <scheme val="minor"/>
      </rPr>
      <t xml:space="preserve">(HR/OHSW are organisational lead for determining the implications for staff homeworking) </t>
    </r>
  </si>
  <si>
    <t>v2</t>
  </si>
  <si>
    <t>Draft</t>
  </si>
  <si>
    <t xml:space="preserve">Template issued to CPAMT foir use in trial NPVs; Review &amp; update after test NPVs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</si>
</sst>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41" formatCode="_-* #,##0_-;\-* #,##0_-;_-* &quot;-&quot;_-;_-@_-"/>
    <numFmt numFmtId="44" formatCode="_-&quot;£&quot;* #,##0.00_-;\-&quot;£&quot;* #,##0.00_-;_-&quot;£&quot;* &quot;-&quot;??_-;_-@_-"/>
    <numFmt numFmtId="43" formatCode="_-* #,##0.00_-;\-* #,##0.00_-;_-* &quot;-&quot;??_-;_-@_-"/>
    <numFmt numFmtId="164" formatCode="_-* #,##0_-;\-* #,##0_-;_-* &quot;-&quot;??_-;_-@_-"/>
    <numFmt numFmtId="165" formatCode="&quot;£&quot;#,##0.00"/>
    <numFmt numFmtId="166" formatCode="&quot;£&quot;#,##0"/>
    <numFmt numFmtId="167" formatCode="_-&quot;£&quot;* #,##0_-;\-&quot;£&quot;* #,##0_-;_-&quot;£&quot;* &quot;-&quot;??_-;_-@_-"/>
  </numFmts>
  <fonts count="24" x14ac:knownFonts="1">
    <font>
      <sz val="11"/>
      <color theme="1"/>
      <name val="Calibri"/>
      <family val="2"/>
      <scheme val="minor"/>
    </font>
    <font>
      <sz val="11"/>
      <color theme="1"/>
      <name val="Calibri"/>
      <family val="2"/>
      <scheme val="minor"/>
    </font>
    <font>
      <sz val="10"/>
      <color theme="1"/>
      <name val="Arial"/>
      <family val="2"/>
    </font>
    <font>
      <b/>
      <sz val="12"/>
      <color theme="1"/>
      <name val="Arial"/>
      <family val="2"/>
    </font>
    <font>
      <b/>
      <sz val="10"/>
      <name val="Arial"/>
      <family val="2"/>
    </font>
    <font>
      <b/>
      <i/>
      <sz val="11"/>
      <color theme="1"/>
      <name val="Calibri"/>
      <family val="2"/>
      <scheme val="minor"/>
    </font>
    <font>
      <sz val="11"/>
      <name val="Calibri"/>
      <family val="2"/>
      <scheme val="minor"/>
    </font>
    <font>
      <b/>
      <sz val="12"/>
      <color theme="1"/>
      <name val="Calibri"/>
      <family val="2"/>
      <scheme val="minor"/>
    </font>
    <font>
      <sz val="12"/>
      <color theme="1"/>
      <name val="Calibri"/>
      <family val="2"/>
      <scheme val="minor"/>
    </font>
    <font>
      <sz val="8"/>
      <color theme="0"/>
      <name val="Calibri"/>
      <family val="2"/>
      <scheme val="minor"/>
    </font>
    <font>
      <b/>
      <sz val="10"/>
      <color theme="1"/>
      <name val="Calibri"/>
      <family val="2"/>
      <scheme val="minor"/>
    </font>
    <font>
      <sz val="8"/>
      <color theme="1"/>
      <name val="Calibri"/>
      <family val="2"/>
      <scheme val="minor"/>
    </font>
    <font>
      <sz val="9"/>
      <color indexed="81"/>
      <name val="Tahoma"/>
      <family val="2"/>
    </font>
    <font>
      <b/>
      <sz val="9"/>
      <color indexed="81"/>
      <name val="Tahoma"/>
      <family val="2"/>
    </font>
    <font>
      <sz val="8"/>
      <name val="Calibri"/>
      <family val="2"/>
      <scheme val="minor"/>
    </font>
    <font>
      <sz val="8"/>
      <color rgb="FF0070C0"/>
      <name val="Calibri"/>
      <family val="2"/>
      <scheme val="minor"/>
    </font>
    <font>
      <sz val="11"/>
      <color rgb="FF0070C0"/>
      <name val="Calibri"/>
      <family val="2"/>
      <scheme val="minor"/>
    </font>
    <font>
      <b/>
      <sz val="11"/>
      <color theme="1"/>
      <name val="Calibri"/>
      <family val="2"/>
      <scheme val="minor"/>
    </font>
    <font>
      <b/>
      <sz val="18"/>
      <color rgb="FF000000"/>
      <name val="Calibri"/>
      <family val="2"/>
      <scheme val="minor"/>
    </font>
    <font>
      <sz val="11"/>
      <color rgb="FFFF0000"/>
      <name val="Calibri"/>
      <family val="2"/>
      <scheme val="minor"/>
    </font>
    <font>
      <b/>
      <sz val="14"/>
      <color theme="1"/>
      <name val="Calibri"/>
      <family val="2"/>
      <scheme val="minor"/>
    </font>
    <font>
      <i/>
      <sz val="11"/>
      <color theme="1"/>
      <name val="Calibri"/>
      <family val="2"/>
      <scheme val="minor"/>
    </font>
    <font>
      <i/>
      <sz val="11"/>
      <name val="Calibri"/>
      <family val="2"/>
      <scheme val="minor"/>
    </font>
    <font>
      <b/>
      <sz val="9"/>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rgb="FF92D050"/>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rgb="FFFFFF00"/>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6" tint="0.79998168889431442"/>
        <bgColor indexed="64"/>
      </patternFill>
    </fill>
  </fills>
  <borders count="9">
    <border>
      <left/>
      <right/>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ck">
        <color auto="1"/>
      </left>
      <right/>
      <top/>
      <bottom/>
      <diagonal/>
    </border>
  </borders>
  <cellStyleXfs count="4">
    <xf numFmtId="0" fontId="0" fillId="0" borderId="0"/>
    <xf numFmtId="43" fontId="1" fillId="0" borderId="0" applyFont="0" applyFill="0" applyBorder="0" applyAlignment="0" applyProtection="0"/>
    <xf numFmtId="0" fontId="2" fillId="0" borderId="0"/>
    <xf numFmtId="44" fontId="1" fillId="0" borderId="0" applyFont="0" applyFill="0" applyBorder="0" applyAlignment="0" applyProtection="0"/>
  </cellStyleXfs>
  <cellXfs count="194">
    <xf numFmtId="0" fontId="0" fillId="0" borderId="0" xfId="0"/>
    <xf numFmtId="0" fontId="3" fillId="0" borderId="0" xfId="2" applyFont="1"/>
    <xf numFmtId="0" fontId="4" fillId="0" borderId="0" xfId="0" applyFont="1"/>
    <xf numFmtId="0" fontId="5" fillId="0" borderId="0" xfId="0" applyFont="1" applyFill="1" applyBorder="1"/>
    <xf numFmtId="0" fontId="6" fillId="0" borderId="0" xfId="0" applyFont="1"/>
    <xf numFmtId="0" fontId="0" fillId="0" borderId="0" xfId="0" applyFill="1"/>
    <xf numFmtId="43" fontId="0" fillId="0" borderId="0" xfId="1" applyFont="1"/>
    <xf numFmtId="0" fontId="7" fillId="0" borderId="0" xfId="0" applyFont="1" applyAlignment="1">
      <alignment vertical="center"/>
    </xf>
    <xf numFmtId="0" fontId="11" fillId="0" borderId="0" xfId="0" applyFont="1"/>
    <xf numFmtId="43" fontId="11" fillId="0" borderId="0" xfId="1" applyFont="1"/>
    <xf numFmtId="0" fontId="11" fillId="0" borderId="0" xfId="0" applyFont="1" applyFill="1"/>
    <xf numFmtId="165" fontId="11" fillId="0" borderId="0" xfId="0" applyNumberFormat="1" applyFont="1"/>
    <xf numFmtId="165" fontId="11" fillId="0" borderId="0" xfId="0" applyNumberFormat="1" applyFont="1" applyBorder="1"/>
    <xf numFmtId="165" fontId="11" fillId="4" borderId="5" xfId="0" applyNumberFormat="1" applyFont="1" applyFill="1" applyBorder="1"/>
    <xf numFmtId="0" fontId="10" fillId="0" borderId="0" xfId="0" applyFont="1"/>
    <xf numFmtId="0" fontId="14" fillId="4" borderId="0" xfId="0" applyFont="1" applyFill="1" applyAlignment="1">
      <alignment horizontal="left" wrapText="1"/>
    </xf>
    <xf numFmtId="0" fontId="14" fillId="4" borderId="0" xfId="0" applyFont="1" applyFill="1" applyAlignment="1">
      <alignment horizontal="center" wrapText="1"/>
    </xf>
    <xf numFmtId="0" fontId="14" fillId="0" borderId="0" xfId="0" applyFont="1"/>
    <xf numFmtId="0" fontId="14" fillId="0" borderId="0" xfId="0" applyFont="1" applyFill="1" applyAlignment="1">
      <alignment horizontal="left" wrapText="1"/>
    </xf>
    <xf numFmtId="0" fontId="7" fillId="0" borderId="0" xfId="0" applyFont="1"/>
    <xf numFmtId="0" fontId="14" fillId="4" borderId="0" xfId="0" applyFont="1" applyFill="1" applyAlignment="1">
      <alignment wrapText="1"/>
    </xf>
    <xf numFmtId="0" fontId="14" fillId="0" borderId="0" xfId="0" applyFont="1" applyFill="1" applyAlignment="1">
      <alignment wrapText="1"/>
    </xf>
    <xf numFmtId="0" fontId="11" fillId="0" borderId="0" xfId="0" applyFont="1" applyFill="1" applyBorder="1"/>
    <xf numFmtId="165" fontId="11" fillId="0" borderId="0" xfId="0" applyNumberFormat="1" applyFont="1" applyFill="1" applyBorder="1"/>
    <xf numFmtId="41" fontId="0" fillId="0" borderId="0" xfId="0" applyNumberFormat="1"/>
    <xf numFmtId="43" fontId="15" fillId="0" borderId="0" xfId="1" applyFont="1"/>
    <xf numFmtId="165" fontId="15" fillId="0" borderId="0" xfId="0" applyNumberFormat="1" applyFont="1" applyBorder="1"/>
    <xf numFmtId="0" fontId="15" fillId="0" borderId="0" xfId="0" applyFont="1"/>
    <xf numFmtId="0" fontId="16" fillId="0" borderId="0" xfId="0" applyFont="1"/>
    <xf numFmtId="166" fontId="11" fillId="5" borderId="0" xfId="0" applyNumberFormat="1" applyFont="1" applyFill="1"/>
    <xf numFmtId="166" fontId="11" fillId="0" borderId="0" xfId="0" applyNumberFormat="1" applyFont="1" applyBorder="1"/>
    <xf numFmtId="166" fontId="11" fillId="0" borderId="0" xfId="0" applyNumberFormat="1" applyFont="1"/>
    <xf numFmtId="166" fontId="11" fillId="0" borderId="7" xfId="0" applyNumberFormat="1" applyFont="1" applyBorder="1"/>
    <xf numFmtId="166" fontId="0" fillId="0" borderId="0" xfId="0" applyNumberFormat="1"/>
    <xf numFmtId="166" fontId="14" fillId="4" borderId="0" xfId="0" applyNumberFormat="1" applyFont="1" applyFill="1" applyAlignment="1">
      <alignment horizontal="center" wrapText="1"/>
    </xf>
    <xf numFmtId="166" fontId="11" fillId="6" borderId="0" xfId="0" applyNumberFormat="1" applyFont="1" applyFill="1"/>
    <xf numFmtId="166" fontId="11" fillId="0" borderId="0" xfId="0" applyNumberFormat="1" applyFont="1" applyFill="1"/>
    <xf numFmtId="166" fontId="11" fillId="4" borderId="5" xfId="0" applyNumberFormat="1" applyFont="1" applyFill="1" applyBorder="1"/>
    <xf numFmtId="166" fontId="11" fillId="6" borderId="6" xfId="0" applyNumberFormat="1" applyFont="1" applyFill="1" applyBorder="1"/>
    <xf numFmtId="166" fontId="9" fillId="4" borderId="0" xfId="0" applyNumberFormat="1" applyFont="1" applyFill="1" applyAlignment="1">
      <alignment horizontal="left" wrapText="1"/>
    </xf>
    <xf numFmtId="166" fontId="11" fillId="4" borderId="0" xfId="0" applyNumberFormat="1" applyFont="1" applyFill="1"/>
    <xf numFmtId="166" fontId="11" fillId="5" borderId="6" xfId="0" applyNumberFormat="1" applyFont="1" applyFill="1" applyBorder="1"/>
    <xf numFmtId="166" fontId="14" fillId="4" borderId="0" xfId="0" applyNumberFormat="1" applyFont="1" applyFill="1" applyAlignment="1">
      <alignment horizontal="left" wrapText="1"/>
    </xf>
    <xf numFmtId="166" fontId="0" fillId="0" borderId="0" xfId="0" applyNumberFormat="1" applyFill="1"/>
    <xf numFmtId="166" fontId="11" fillId="0" borderId="7" xfId="0" applyNumberFormat="1" applyFont="1" applyFill="1" applyBorder="1"/>
    <xf numFmtId="0" fontId="17" fillId="0" borderId="0" xfId="0" applyFont="1"/>
    <xf numFmtId="164" fontId="0" fillId="0" borderId="0" xfId="1" applyNumberFormat="1" applyFont="1"/>
    <xf numFmtId="43" fontId="0" fillId="0" borderId="0" xfId="1" applyNumberFormat="1" applyFont="1"/>
    <xf numFmtId="164" fontId="11" fillId="0" borderId="0" xfId="1" applyNumberFormat="1" applyFont="1" applyBorder="1"/>
    <xf numFmtId="164" fontId="11" fillId="0" borderId="0" xfId="1" applyNumberFormat="1" applyFont="1"/>
    <xf numFmtId="164" fontId="11" fillId="0" borderId="7" xfId="1" applyNumberFormat="1" applyFont="1" applyBorder="1"/>
    <xf numFmtId="164" fontId="11" fillId="6" borderId="0" xfId="1" applyNumberFormat="1" applyFont="1" applyFill="1"/>
    <xf numFmtId="164" fontId="11" fillId="4" borderId="5" xfId="1" applyNumberFormat="1" applyFont="1" applyFill="1" applyBorder="1"/>
    <xf numFmtId="3" fontId="0" fillId="0" borderId="0" xfId="0" applyNumberFormat="1"/>
    <xf numFmtId="3" fontId="11" fillId="0" borderId="0" xfId="0" applyNumberFormat="1" applyFont="1"/>
    <xf numFmtId="3" fontId="14" fillId="4" borderId="0" xfId="0" applyNumberFormat="1" applyFont="1" applyFill="1" applyAlignment="1">
      <alignment horizontal="center" wrapText="1"/>
    </xf>
    <xf numFmtId="3" fontId="11" fillId="0" borderId="0" xfId="0" applyNumberFormat="1" applyFont="1" applyFill="1"/>
    <xf numFmtId="3" fontId="11" fillId="0" borderId="0" xfId="0" applyNumberFormat="1" applyFont="1" applyBorder="1"/>
    <xf numFmtId="166" fontId="11" fillId="5" borderId="6" xfId="1" applyNumberFormat="1" applyFont="1" applyFill="1" applyBorder="1"/>
    <xf numFmtId="166" fontId="9" fillId="4" borderId="0" xfId="1" applyNumberFormat="1" applyFont="1" applyFill="1" applyAlignment="1">
      <alignment horizontal="left" wrapText="1"/>
    </xf>
    <xf numFmtId="166" fontId="11" fillId="6" borderId="0" xfId="1" applyNumberFormat="1" applyFont="1" applyFill="1"/>
    <xf numFmtId="166" fontId="11" fillId="4" borderId="0" xfId="1" applyNumberFormat="1" applyFont="1" applyFill="1"/>
    <xf numFmtId="166" fontId="11" fillId="6" borderId="6" xfId="1" applyNumberFormat="1" applyFont="1" applyFill="1" applyBorder="1"/>
    <xf numFmtId="166" fontId="11" fillId="0" borderId="0" xfId="1" applyNumberFormat="1" applyFont="1" applyFill="1"/>
    <xf numFmtId="166" fontId="0" fillId="0" borderId="0" xfId="1" applyNumberFormat="1" applyFont="1"/>
    <xf numFmtId="166" fontId="11" fillId="0" borderId="0" xfId="1" applyNumberFormat="1" applyFont="1"/>
    <xf numFmtId="166" fontId="11" fillId="0" borderId="7" xfId="1" applyNumberFormat="1" applyFont="1" applyBorder="1"/>
    <xf numFmtId="166" fontId="11" fillId="0" borderId="0" xfId="1" applyNumberFormat="1" applyFont="1" applyBorder="1"/>
    <xf numFmtId="166" fontId="11" fillId="4" borderId="5" xfId="1" applyNumberFormat="1" applyFont="1" applyFill="1" applyBorder="1"/>
    <xf numFmtId="166" fontId="14" fillId="4" borderId="0" xfId="1" applyNumberFormat="1" applyFont="1" applyFill="1" applyAlignment="1">
      <alignment horizontal="left" wrapText="1"/>
    </xf>
    <xf numFmtId="166" fontId="11" fillId="5" borderId="0" xfId="1" applyNumberFormat="1" applyFont="1" applyFill="1"/>
    <xf numFmtId="5" fontId="11" fillId="6" borderId="6" xfId="1" applyNumberFormat="1" applyFont="1" applyFill="1" applyBorder="1"/>
    <xf numFmtId="5" fontId="9" fillId="4" borderId="0" xfId="1" applyNumberFormat="1" applyFont="1" applyFill="1" applyAlignment="1">
      <alignment horizontal="left" wrapText="1"/>
    </xf>
    <xf numFmtId="5" fontId="11" fillId="4" borderId="0" xfId="1" applyNumberFormat="1" applyFont="1" applyFill="1"/>
    <xf numFmtId="5" fontId="11" fillId="0" borderId="0" xfId="1" applyNumberFormat="1" applyFont="1" applyFill="1"/>
    <xf numFmtId="5" fontId="0" fillId="0" borderId="0" xfId="1" applyNumberFormat="1" applyFont="1"/>
    <xf numFmtId="5" fontId="11" fillId="0" borderId="0" xfId="1" applyNumberFormat="1" applyFont="1"/>
    <xf numFmtId="5" fontId="0" fillId="0" borderId="0" xfId="1" applyNumberFormat="1" applyFont="1" applyFill="1"/>
    <xf numFmtId="5" fontId="11" fillId="5" borderId="6" xfId="1" applyNumberFormat="1" applyFont="1" applyFill="1" applyBorder="1"/>
    <xf numFmtId="5" fontId="11" fillId="0" borderId="7" xfId="1" applyNumberFormat="1" applyFont="1" applyBorder="1"/>
    <xf numFmtId="5" fontId="14" fillId="4" borderId="0" xfId="1" applyNumberFormat="1" applyFont="1" applyFill="1" applyAlignment="1">
      <alignment horizontal="center" wrapText="1"/>
    </xf>
    <xf numFmtId="5" fontId="14" fillId="4" borderId="0" xfId="1" applyNumberFormat="1" applyFont="1" applyFill="1" applyAlignment="1">
      <alignment horizontal="left" wrapText="1"/>
    </xf>
    <xf numFmtId="5" fontId="0" fillId="4" borderId="0" xfId="1" applyNumberFormat="1" applyFont="1" applyFill="1"/>
    <xf numFmtId="5" fontId="11" fillId="4" borderId="0" xfId="1" applyNumberFormat="1" applyFont="1" applyFill="1" applyBorder="1"/>
    <xf numFmtId="5" fontId="11" fillId="0" borderId="7" xfId="1" applyNumberFormat="1" applyFont="1" applyFill="1" applyBorder="1"/>
    <xf numFmtId="5" fontId="11" fillId="0" borderId="0" xfId="1" applyNumberFormat="1" applyFont="1" applyBorder="1"/>
    <xf numFmtId="3" fontId="11" fillId="5" borderId="6" xfId="0" applyNumberFormat="1" applyFont="1" applyFill="1" applyBorder="1"/>
    <xf numFmtId="3" fontId="11" fillId="4" borderId="0" xfId="0" applyNumberFormat="1" applyFont="1" applyFill="1"/>
    <xf numFmtId="3" fontId="0" fillId="4" borderId="0" xfId="0" applyNumberFormat="1" applyFill="1"/>
    <xf numFmtId="3" fontId="11" fillId="0" borderId="7" xfId="0" applyNumberFormat="1" applyFont="1" applyBorder="1"/>
    <xf numFmtId="5" fontId="11" fillId="7" borderId="6" xfId="1" applyNumberFormat="1" applyFont="1" applyFill="1" applyBorder="1"/>
    <xf numFmtId="5" fontId="14" fillId="4" borderId="0" xfId="1" applyNumberFormat="1" applyFont="1" applyFill="1" applyAlignment="1">
      <alignment wrapText="1"/>
    </xf>
    <xf numFmtId="5" fontId="14" fillId="4" borderId="0" xfId="1" applyNumberFormat="1" applyFont="1" applyFill="1"/>
    <xf numFmtId="5" fontId="6" fillId="0" borderId="0" xfId="1" applyNumberFormat="1" applyFont="1"/>
    <xf numFmtId="166" fontId="11" fillId="8" borderId="6" xfId="0" applyNumberFormat="1" applyFont="1" applyFill="1" applyBorder="1"/>
    <xf numFmtId="166" fontId="11" fillId="0" borderId="0" xfId="0" applyNumberFormat="1" applyFont="1" applyFill="1" applyBorder="1"/>
    <xf numFmtId="5" fontId="0" fillId="0" borderId="0" xfId="0" applyNumberFormat="1"/>
    <xf numFmtId="0" fontId="17" fillId="0" borderId="0" xfId="0" applyFont="1" applyAlignment="1">
      <alignment wrapText="1"/>
    </xf>
    <xf numFmtId="0" fontId="0" fillId="0" borderId="0" xfId="0" applyAlignment="1">
      <alignment wrapText="1"/>
    </xf>
    <xf numFmtId="166" fontId="11" fillId="5" borderId="6" xfId="0" applyNumberFormat="1" applyFont="1" applyFill="1" applyBorder="1"/>
    <xf numFmtId="0" fontId="11" fillId="0" borderId="0" xfId="0" applyFont="1" applyFill="1"/>
    <xf numFmtId="0" fontId="11" fillId="0" borderId="0" xfId="0" applyFont="1"/>
    <xf numFmtId="166" fontId="11" fillId="6" borderId="0" xfId="0" applyNumberFormat="1" applyFont="1" applyFill="1"/>
    <xf numFmtId="0" fontId="11" fillId="0" borderId="0" xfId="0" applyFont="1" applyFill="1"/>
    <xf numFmtId="0" fontId="0" fillId="0" borderId="0" xfId="0"/>
    <xf numFmtId="166" fontId="11" fillId="5" borderId="0" xfId="0" applyNumberFormat="1" applyFont="1" applyFill="1"/>
    <xf numFmtId="0" fontId="14" fillId="0" borderId="0" xfId="0" applyFont="1" applyFill="1"/>
    <xf numFmtId="5" fontId="0" fillId="0" borderId="0" xfId="3" applyNumberFormat="1" applyFont="1"/>
    <xf numFmtId="0" fontId="0" fillId="0" borderId="0" xfId="0" applyAlignment="1">
      <alignment horizontal="center"/>
    </xf>
    <xf numFmtId="164" fontId="17" fillId="0" borderId="0" xfId="1" applyNumberFormat="1" applyFont="1"/>
    <xf numFmtId="43" fontId="17" fillId="0" borderId="0" xfId="1" applyNumberFormat="1" applyFont="1"/>
    <xf numFmtId="167" fontId="0" fillId="0" borderId="0" xfId="3" applyNumberFormat="1" applyFont="1"/>
    <xf numFmtId="167" fontId="0" fillId="0" borderId="0" xfId="0" applyNumberFormat="1"/>
    <xf numFmtId="0" fontId="18" fillId="0" borderId="0" xfId="0" applyFont="1" applyAlignment="1">
      <alignment horizontal="center" vertical="center" readingOrder="1"/>
    </xf>
    <xf numFmtId="0" fontId="0" fillId="0" borderId="0" xfId="0" applyAlignment="1">
      <alignment horizontal="left"/>
    </xf>
    <xf numFmtId="0" fontId="4" fillId="0" borderId="0" xfId="0" applyFont="1" applyAlignment="1">
      <alignment horizontal="left"/>
    </xf>
    <xf numFmtId="14" fontId="0" fillId="0" borderId="0" xfId="0" quotePrefix="1" applyNumberFormat="1" applyFont="1" applyAlignment="1">
      <alignment horizontal="left"/>
    </xf>
    <xf numFmtId="14" fontId="0" fillId="0" borderId="0" xfId="0" quotePrefix="1" applyNumberFormat="1" applyBorder="1" applyAlignment="1">
      <alignment horizontal="left"/>
    </xf>
    <xf numFmtId="10" fontId="0" fillId="3" borderId="1" xfId="0" applyNumberFormat="1" applyFont="1" applyFill="1" applyBorder="1" applyAlignment="1">
      <alignment horizontal="left"/>
    </xf>
    <xf numFmtId="164" fontId="11" fillId="5" borderId="0" xfId="1" applyNumberFormat="1" applyFont="1" applyFill="1"/>
    <xf numFmtId="164" fontId="11" fillId="0" borderId="0" xfId="1" applyNumberFormat="1" applyFont="1" applyFill="1"/>
    <xf numFmtId="164" fontId="11" fillId="6" borderId="6" xfId="1" applyNumberFormat="1" applyFont="1" applyFill="1" applyBorder="1"/>
    <xf numFmtId="164" fontId="9" fillId="4" borderId="0" xfId="1" applyNumberFormat="1" applyFont="1" applyFill="1" applyAlignment="1">
      <alignment horizontal="left" wrapText="1"/>
    </xf>
    <xf numFmtId="164" fontId="11" fillId="4" borderId="0" xfId="1" applyNumberFormat="1" applyFont="1" applyFill="1"/>
    <xf numFmtId="164" fontId="0" fillId="0" borderId="0" xfId="1" applyNumberFormat="1" applyFont="1" applyFill="1"/>
    <xf numFmtId="164" fontId="11" fillId="5" borderId="6" xfId="1" applyNumberFormat="1" applyFont="1" applyFill="1" applyBorder="1"/>
    <xf numFmtId="5" fontId="11" fillId="5" borderId="0" xfId="1" applyNumberFormat="1" applyFont="1" applyFill="1"/>
    <xf numFmtId="5" fontId="11" fillId="6" borderId="0" xfId="1" applyNumberFormat="1" applyFont="1" applyFill="1"/>
    <xf numFmtId="166" fontId="11" fillId="5" borderId="0" xfId="1" applyNumberFormat="1" applyFont="1" applyFill="1" applyBorder="1"/>
    <xf numFmtId="5" fontId="0" fillId="0" borderId="0" xfId="0" applyNumberFormat="1" applyAlignment="1">
      <alignment horizontal="center"/>
    </xf>
    <xf numFmtId="0" fontId="17" fillId="9" borderId="0" xfId="0" applyFont="1" applyFill="1" applyAlignment="1">
      <alignment wrapText="1"/>
    </xf>
    <xf numFmtId="5" fontId="0" fillId="9" borderId="0" xfId="3" applyNumberFormat="1" applyFont="1" applyFill="1"/>
    <xf numFmtId="0" fontId="17" fillId="0" borderId="0" xfId="0" applyFont="1" applyFill="1" applyAlignment="1">
      <alignment wrapText="1"/>
    </xf>
    <xf numFmtId="5" fontId="0" fillId="0" borderId="0" xfId="3" applyNumberFormat="1" applyFont="1" applyFill="1"/>
    <xf numFmtId="5" fontId="0" fillId="0" borderId="0" xfId="0" applyNumberFormat="1" applyFill="1"/>
    <xf numFmtId="0" fontId="17" fillId="10" borderId="0" xfId="0" applyFont="1" applyFill="1" applyAlignment="1">
      <alignment wrapText="1"/>
    </xf>
    <xf numFmtId="5" fontId="0" fillId="10" borderId="0" xfId="3" applyNumberFormat="1" applyFont="1" applyFill="1"/>
    <xf numFmtId="5" fontId="0" fillId="10" borderId="0" xfId="0" applyNumberFormat="1" applyFill="1"/>
    <xf numFmtId="0" fontId="0" fillId="0" borderId="0" xfId="0" applyAlignment="1">
      <alignment vertical="top"/>
    </xf>
    <xf numFmtId="0" fontId="0" fillId="0" borderId="0" xfId="0" applyAlignment="1">
      <alignment horizontal="left" vertical="top" wrapText="1"/>
    </xf>
    <xf numFmtId="0" fontId="0" fillId="0" borderId="0" xfId="0" applyAlignment="1">
      <alignment horizontal="left" vertical="top"/>
    </xf>
    <xf numFmtId="0" fontId="17" fillId="0" borderId="0" xfId="0" applyFont="1" applyAlignment="1">
      <alignment vertical="top"/>
    </xf>
    <xf numFmtId="0" fontId="17" fillId="7" borderId="0" xfId="0" applyFont="1" applyFill="1" applyAlignment="1">
      <alignment vertical="top"/>
    </xf>
    <xf numFmtId="0" fontId="17" fillId="0" borderId="0" xfId="0" applyFont="1" applyAlignment="1">
      <alignment vertical="top" wrapText="1"/>
    </xf>
    <xf numFmtId="0" fontId="17" fillId="0" borderId="0" xfId="0" applyFont="1" applyAlignment="1">
      <alignment horizontal="left" vertical="top"/>
    </xf>
    <xf numFmtId="0" fontId="20" fillId="0" borderId="0" xfId="0" applyFont="1" applyAlignment="1">
      <alignment horizontal="left"/>
    </xf>
    <xf numFmtId="0" fontId="19" fillId="0" borderId="0" xfId="0" applyFont="1"/>
    <xf numFmtId="164" fontId="1" fillId="0" borderId="0" xfId="1" applyNumberFormat="1" applyFont="1" applyAlignment="1"/>
    <xf numFmtId="0" fontId="0" fillId="0" borderId="0" xfId="0" applyFont="1"/>
    <xf numFmtId="0" fontId="0" fillId="0" borderId="0" xfId="0" applyFont="1" applyAlignment="1">
      <alignment vertical="top"/>
    </xf>
    <xf numFmtId="0" fontId="0" fillId="0" borderId="0" xfId="0" applyFont="1" applyAlignment="1">
      <alignment horizontal="center" vertical="top"/>
    </xf>
    <xf numFmtId="0" fontId="0" fillId="0" borderId="0" xfId="0" applyFont="1" applyAlignment="1">
      <alignment horizontal="left"/>
    </xf>
    <xf numFmtId="0" fontId="0" fillId="0" borderId="0" xfId="0" applyFill="1" applyBorder="1" applyAlignment="1">
      <alignment horizontal="left"/>
    </xf>
    <xf numFmtId="0" fontId="7" fillId="0" borderId="0" xfId="0" applyFont="1" applyAlignment="1">
      <alignment horizontal="center" vertical="center"/>
    </xf>
    <xf numFmtId="0" fontId="7" fillId="0" borderId="0" xfId="0" applyFont="1" applyAlignment="1">
      <alignment horizontal="left"/>
    </xf>
    <xf numFmtId="0" fontId="7" fillId="0" borderId="0" xfId="0" applyFont="1" applyAlignment="1">
      <alignment horizontal="left" vertical="center" wrapText="1"/>
    </xf>
    <xf numFmtId="0" fontId="21" fillId="0" borderId="0" xfId="0" applyFont="1"/>
    <xf numFmtId="0" fontId="21" fillId="0" borderId="0" xfId="0" applyFont="1" applyAlignment="1">
      <alignment horizontal="left"/>
    </xf>
    <xf numFmtId="0" fontId="17" fillId="0" borderId="0" xfId="0" applyFont="1" applyAlignment="1">
      <alignment horizontal="left"/>
    </xf>
    <xf numFmtId="0" fontId="8" fillId="0" borderId="0" xfId="0" applyFont="1" applyAlignment="1">
      <alignment wrapText="1"/>
    </xf>
    <xf numFmtId="0" fontId="22" fillId="0" borderId="0" xfId="0" applyFont="1"/>
    <xf numFmtId="0" fontId="17" fillId="0" borderId="0" xfId="0" applyFont="1" applyAlignment="1">
      <alignment horizontal="center"/>
    </xf>
    <xf numFmtId="0" fontId="14" fillId="11" borderId="0" xfId="0" applyFont="1" applyFill="1" applyAlignment="1">
      <alignment horizontal="center" wrapText="1"/>
    </xf>
    <xf numFmtId="44" fontId="14" fillId="12" borderId="0" xfId="0" applyNumberFormat="1" applyFont="1" applyFill="1"/>
    <xf numFmtId="44" fontId="14" fillId="12" borderId="0" xfId="0" applyNumberFormat="1" applyFont="1" applyFill="1" applyAlignment="1">
      <alignment horizontal="left" wrapText="1"/>
    </xf>
    <xf numFmtId="44" fontId="14" fillId="0" borderId="0" xfId="0" applyNumberFormat="1" applyFont="1"/>
    <xf numFmtId="166" fontId="14" fillId="0" borderId="0" xfId="0" applyNumberFormat="1" applyFont="1"/>
    <xf numFmtId="0" fontId="11" fillId="0" borderId="0" xfId="0" applyFont="1" applyAlignment="1">
      <alignment horizontal="right"/>
    </xf>
    <xf numFmtId="165" fontId="11" fillId="0" borderId="0" xfId="0" applyNumberFormat="1" applyFont="1" applyAlignment="1">
      <alignment horizontal="right"/>
    </xf>
    <xf numFmtId="166" fontId="11" fillId="0" borderId="0" xfId="0" applyNumberFormat="1" applyFont="1" applyAlignment="1">
      <alignment horizontal="center"/>
    </xf>
    <xf numFmtId="0" fontId="0" fillId="0" borderId="0" xfId="0" applyBorder="1" applyAlignment="1">
      <alignment vertical="center" wrapText="1"/>
    </xf>
    <xf numFmtId="0" fontId="0" fillId="0" borderId="0" xfId="0" applyFill="1" applyBorder="1"/>
    <xf numFmtId="0" fontId="0" fillId="0" borderId="0" xfId="0" applyAlignment="1">
      <alignment horizontal="left" wrapText="1"/>
    </xf>
    <xf numFmtId="0" fontId="0" fillId="0" borderId="0" xfId="0" applyAlignment="1">
      <alignment vertical="center"/>
    </xf>
    <xf numFmtId="0" fontId="19" fillId="9" borderId="0" xfId="0" applyFont="1" applyFill="1"/>
    <xf numFmtId="0" fontId="0" fillId="9" borderId="0" xfId="0" applyFill="1"/>
    <xf numFmtId="14" fontId="0" fillId="0" borderId="0" xfId="0" applyNumberFormat="1" applyAlignment="1">
      <alignment wrapText="1"/>
    </xf>
    <xf numFmtId="0" fontId="0" fillId="0" borderId="0" xfId="0" applyAlignment="1">
      <alignment horizontal="left" vertical="top" wrapText="1"/>
    </xf>
    <xf numFmtId="0" fontId="0" fillId="0" borderId="0" xfId="0" applyAlignment="1">
      <alignment horizontal="left" vertical="top"/>
    </xf>
    <xf numFmtId="0" fontId="17" fillId="3" borderId="0" xfId="0" applyFont="1" applyFill="1" applyAlignment="1">
      <alignment horizontal="left" vertical="top"/>
    </xf>
    <xf numFmtId="0" fontId="4" fillId="2" borderId="0" xfId="0" applyFont="1" applyFill="1" applyBorder="1" applyAlignment="1">
      <alignment horizontal="left"/>
    </xf>
    <xf numFmtId="0" fontId="6" fillId="0" borderId="2" xfId="0" applyFont="1" applyBorder="1" applyAlignment="1">
      <alignment horizontal="left"/>
    </xf>
    <xf numFmtId="0" fontId="6" fillId="0" borderId="3" xfId="0" applyFont="1" applyBorder="1" applyAlignment="1">
      <alignment horizontal="left"/>
    </xf>
    <xf numFmtId="0" fontId="6" fillId="0" borderId="4" xfId="0" applyFont="1" applyBorder="1" applyAlignment="1">
      <alignment horizontal="left"/>
    </xf>
    <xf numFmtId="0" fontId="0" fillId="0" borderId="8" xfId="0" applyBorder="1" applyAlignment="1">
      <alignment horizontal="left" vertical="center" wrapText="1"/>
    </xf>
    <xf numFmtId="0" fontId="0" fillId="0" borderId="0" xfId="0" applyBorder="1" applyAlignment="1">
      <alignment horizontal="left" vertical="center" wrapText="1"/>
    </xf>
    <xf numFmtId="0" fontId="0" fillId="0" borderId="0" xfId="0" applyAlignment="1">
      <alignment horizontal="left" wrapText="1"/>
    </xf>
    <xf numFmtId="0" fontId="0" fillId="0" borderId="0" xfId="0" applyAlignment="1">
      <alignment horizontal="left"/>
    </xf>
    <xf numFmtId="0" fontId="10" fillId="11" borderId="0" xfId="0" applyFont="1" applyFill="1" applyAlignment="1">
      <alignment horizontal="center"/>
    </xf>
    <xf numFmtId="166" fontId="11" fillId="0" borderId="0" xfId="0" applyNumberFormat="1" applyFont="1" applyAlignment="1">
      <alignment horizontal="center"/>
    </xf>
    <xf numFmtId="166" fontId="11" fillId="4" borderId="0" xfId="0" applyNumberFormat="1" applyFont="1" applyFill="1" applyAlignment="1">
      <alignment horizontal="center"/>
    </xf>
    <xf numFmtId="0" fontId="11" fillId="4" borderId="0" xfId="0" applyFont="1" applyFill="1" applyAlignment="1">
      <alignment horizontal="center"/>
    </xf>
    <xf numFmtId="166" fontId="11" fillId="4" borderId="0" xfId="1" applyNumberFormat="1" applyFont="1" applyFill="1" applyAlignment="1">
      <alignment horizontal="center"/>
    </xf>
    <xf numFmtId="5" fontId="11" fillId="4" borderId="0" xfId="1" applyNumberFormat="1" applyFont="1" applyFill="1" applyAlignment="1">
      <alignment horizontal="center"/>
    </xf>
  </cellXfs>
  <cellStyles count="4">
    <cellStyle name="Comma" xfId="1" builtinId="3"/>
    <cellStyle name="Currency" xfId="3" builtinId="4"/>
    <cellStyle name="Normal" xfId="0" builtinId="0"/>
    <cellStyle name="Normal 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200" b="1" i="0" u="none" strike="noStrike" baseline="0">
                <a:effectLst/>
              </a:rPr>
              <a:t>Comparison of NPVs for each Option on a Cash or Funding Basis</a:t>
            </a:r>
            <a:r>
              <a:rPr lang="en-GB" sz="1200" b="1" i="0" u="none" strike="noStrike" baseline="0"/>
              <a:t> </a:t>
            </a:r>
            <a:endParaRPr lang="en-GB" sz="1200" b="1"/>
          </a:p>
        </c:rich>
      </c:tx>
      <c:layout>
        <c:manualLayout>
          <c:xMode val="edge"/>
          <c:yMode val="edge"/>
          <c:x val="0.15585411198600174"/>
          <c:y val="2.3148148148148147E-2"/>
        </c:manualLayout>
      </c:layout>
      <c:overlay val="0"/>
    </c:title>
    <c:autoTitleDeleted val="0"/>
    <c:plotArea>
      <c:layout/>
      <c:barChart>
        <c:barDir val="col"/>
        <c:grouping val="clustered"/>
        <c:varyColors val="0"/>
        <c:ser>
          <c:idx val="0"/>
          <c:order val="0"/>
          <c:tx>
            <c:strRef>
              <c:f>Sheet1!$B$6</c:f>
              <c:strCache>
                <c:ptCount val="1"/>
                <c:pt idx="0">
                  <c:v>Cash Basis</c:v>
                </c:pt>
              </c:strCache>
            </c:strRef>
          </c:tx>
          <c:invertIfNegative val="0"/>
          <c:cat>
            <c:strRef>
              <c:f>Sheet1!$A$7:$A$12</c:f>
              <c:strCache>
                <c:ptCount val="6"/>
                <c:pt idx="0">
                  <c:v>Option 1 - Do Nothing</c:v>
                </c:pt>
                <c:pt idx="1">
                  <c:v>Option 2 - Do Minimum</c:v>
                </c:pt>
                <c:pt idx="2">
                  <c:v>Option 4A</c:v>
                </c:pt>
                <c:pt idx="3">
                  <c:v>Option 4B</c:v>
                </c:pt>
                <c:pt idx="4">
                  <c:v>Option 5B</c:v>
                </c:pt>
                <c:pt idx="5">
                  <c:v>Option 11B</c:v>
                </c:pt>
              </c:strCache>
            </c:strRef>
          </c:cat>
          <c:val>
            <c:numRef>
              <c:f>Sheet1!$B$7:$B$12</c:f>
              <c:numCache>
                <c:formatCode>"£"#,##0_);\("£"#,##0\)</c:formatCode>
                <c:ptCount val="6"/>
                <c:pt idx="0">
                  <c:v>0</c:v>
                </c:pt>
                <c:pt idx="1">
                  <c:v>0</c:v>
                </c:pt>
                <c:pt idx="2">
                  <c:v>9352371.271716537</c:v>
                </c:pt>
                <c:pt idx="3">
                  <c:v>10846798.640231427</c:v>
                </c:pt>
                <c:pt idx="4">
                  <c:v>0</c:v>
                </c:pt>
                <c:pt idx="5">
                  <c:v>8492340.2062737942</c:v>
                </c:pt>
              </c:numCache>
            </c:numRef>
          </c:val>
          <c:extLst>
            <c:ext xmlns:c16="http://schemas.microsoft.com/office/drawing/2014/chart" uri="{C3380CC4-5D6E-409C-BE32-E72D297353CC}">
              <c16:uniqueId val="{00000000-05C6-4040-9804-FFA70C6FDFAD}"/>
            </c:ext>
          </c:extLst>
        </c:ser>
        <c:ser>
          <c:idx val="1"/>
          <c:order val="1"/>
          <c:tx>
            <c:strRef>
              <c:f>Sheet1!$C$6</c:f>
              <c:strCache>
                <c:ptCount val="1"/>
                <c:pt idx="0">
                  <c:v>Funding Basis</c:v>
                </c:pt>
              </c:strCache>
            </c:strRef>
          </c:tx>
          <c:invertIfNegative val="0"/>
          <c:cat>
            <c:strRef>
              <c:f>Sheet1!$A$7:$A$12</c:f>
              <c:strCache>
                <c:ptCount val="6"/>
                <c:pt idx="0">
                  <c:v>Option 1 - Do Nothing</c:v>
                </c:pt>
                <c:pt idx="1">
                  <c:v>Option 2 - Do Minimum</c:v>
                </c:pt>
                <c:pt idx="2">
                  <c:v>Option 4A</c:v>
                </c:pt>
                <c:pt idx="3">
                  <c:v>Option 4B</c:v>
                </c:pt>
                <c:pt idx="4">
                  <c:v>Option 5B</c:v>
                </c:pt>
                <c:pt idx="5">
                  <c:v>Option 11B</c:v>
                </c:pt>
              </c:strCache>
            </c:strRef>
          </c:cat>
          <c:val>
            <c:numRef>
              <c:f>Sheet1!$C$7:$C$12</c:f>
              <c:numCache>
                <c:formatCode>"£"#,##0_);\("£"#,##0\)</c:formatCode>
                <c:ptCount val="6"/>
                <c:pt idx="0">
                  <c:v>0</c:v>
                </c:pt>
                <c:pt idx="1">
                  <c:v>0</c:v>
                </c:pt>
                <c:pt idx="2">
                  <c:v>10146771.275686886</c:v>
                </c:pt>
                <c:pt idx="3">
                  <c:v>11236713.141476192</c:v>
                </c:pt>
                <c:pt idx="4">
                  <c:v>3949211.0232430613</c:v>
                </c:pt>
                <c:pt idx="5">
                  <c:v>9424605.5836303085</c:v>
                </c:pt>
              </c:numCache>
            </c:numRef>
          </c:val>
          <c:extLst>
            <c:ext xmlns:c16="http://schemas.microsoft.com/office/drawing/2014/chart" uri="{C3380CC4-5D6E-409C-BE32-E72D297353CC}">
              <c16:uniqueId val="{00000001-05C6-4040-9804-FFA70C6FDFAD}"/>
            </c:ext>
          </c:extLst>
        </c:ser>
        <c:dLbls>
          <c:showLegendKey val="0"/>
          <c:showVal val="0"/>
          <c:showCatName val="0"/>
          <c:showSerName val="0"/>
          <c:showPercent val="0"/>
          <c:showBubbleSize val="0"/>
        </c:dLbls>
        <c:gapWidth val="150"/>
        <c:axId val="75989760"/>
        <c:axId val="75991296"/>
      </c:barChart>
      <c:catAx>
        <c:axId val="75989760"/>
        <c:scaling>
          <c:orientation val="minMax"/>
        </c:scaling>
        <c:delete val="0"/>
        <c:axPos val="b"/>
        <c:numFmt formatCode="General" sourceLinked="0"/>
        <c:majorTickMark val="out"/>
        <c:minorTickMark val="none"/>
        <c:tickLblPos val="nextTo"/>
        <c:crossAx val="75991296"/>
        <c:crosses val="autoZero"/>
        <c:auto val="1"/>
        <c:lblAlgn val="ctr"/>
        <c:lblOffset val="100"/>
        <c:noMultiLvlLbl val="0"/>
      </c:catAx>
      <c:valAx>
        <c:axId val="75991296"/>
        <c:scaling>
          <c:orientation val="minMax"/>
        </c:scaling>
        <c:delete val="0"/>
        <c:axPos val="l"/>
        <c:majorGridlines/>
        <c:numFmt formatCode="&quot;£&quot;#,##0_);\(&quot;£&quot;#,##0\)" sourceLinked="1"/>
        <c:majorTickMark val="out"/>
        <c:minorTickMark val="none"/>
        <c:tickLblPos val="nextTo"/>
        <c:crossAx val="75989760"/>
        <c:crosses val="autoZero"/>
        <c:crossBetween val="between"/>
      </c:valAx>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GB" sz="1200" b="1" i="0" baseline="0">
                <a:effectLst/>
              </a:rPr>
              <a:t>Capital Costs (Cash basis) Yr1 - Yr25 (NPV)</a:t>
            </a:r>
          </a:p>
        </c:rich>
      </c:tx>
      <c:layout>
        <c:manualLayout>
          <c:xMode val="edge"/>
          <c:yMode val="edge"/>
          <c:x val="0.3170671495520424"/>
          <c:y val="0.10530059296850193"/>
        </c:manualLayout>
      </c:layout>
      <c:overlay val="1"/>
    </c:title>
    <c:autoTitleDeleted val="0"/>
    <c:plotArea>
      <c:layout>
        <c:manualLayout>
          <c:layoutTarget val="inner"/>
          <c:xMode val="edge"/>
          <c:yMode val="edge"/>
          <c:x val="0.1134296391245668"/>
          <c:y val="1.7367538957745982E-2"/>
          <c:w val="0.67967934240778038"/>
          <c:h val="0.87919115519837365"/>
        </c:manualLayout>
      </c:layout>
      <c:lineChart>
        <c:grouping val="standard"/>
        <c:varyColors val="0"/>
        <c:ser>
          <c:idx val="0"/>
          <c:order val="0"/>
          <c:tx>
            <c:strRef>
              <c:f>'Capital cash summary'!$A$2</c:f>
              <c:strCache>
                <c:ptCount val="1"/>
                <c:pt idx="0">
                  <c:v>Option 1</c:v>
                </c:pt>
              </c:strCache>
            </c:strRef>
          </c:tx>
          <c:marker>
            <c:symbol val="none"/>
          </c:marker>
          <c:cat>
            <c:strRef>
              <c:f>'Capital cash summary'!$B$1:$Z$1</c:f>
              <c:strCache>
                <c:ptCount val="25"/>
                <c:pt idx="0">
                  <c:v>Yr1</c:v>
                </c:pt>
                <c:pt idx="1">
                  <c:v>Yr2</c:v>
                </c:pt>
                <c:pt idx="2">
                  <c:v>Yr3</c:v>
                </c:pt>
                <c:pt idx="3">
                  <c:v>Yr4</c:v>
                </c:pt>
                <c:pt idx="4">
                  <c:v>Yr5</c:v>
                </c:pt>
                <c:pt idx="5">
                  <c:v>Yr6</c:v>
                </c:pt>
                <c:pt idx="6">
                  <c:v>Yr7</c:v>
                </c:pt>
                <c:pt idx="7">
                  <c:v>Yr8</c:v>
                </c:pt>
                <c:pt idx="8">
                  <c:v>Yr9</c:v>
                </c:pt>
                <c:pt idx="9">
                  <c:v>Yr10</c:v>
                </c:pt>
                <c:pt idx="10">
                  <c:v>Yr11</c:v>
                </c:pt>
                <c:pt idx="11">
                  <c:v>Yr12</c:v>
                </c:pt>
                <c:pt idx="12">
                  <c:v>Yr13</c:v>
                </c:pt>
                <c:pt idx="13">
                  <c:v>Yr14</c:v>
                </c:pt>
                <c:pt idx="14">
                  <c:v>Yr15</c:v>
                </c:pt>
                <c:pt idx="15">
                  <c:v>Yr16</c:v>
                </c:pt>
                <c:pt idx="16">
                  <c:v>Yr17</c:v>
                </c:pt>
                <c:pt idx="17">
                  <c:v>Yr18</c:v>
                </c:pt>
                <c:pt idx="18">
                  <c:v>Yr19</c:v>
                </c:pt>
                <c:pt idx="19">
                  <c:v>Yr20</c:v>
                </c:pt>
                <c:pt idx="20">
                  <c:v>Yr21</c:v>
                </c:pt>
                <c:pt idx="21">
                  <c:v>Yr22</c:v>
                </c:pt>
                <c:pt idx="22">
                  <c:v>Yr23</c:v>
                </c:pt>
                <c:pt idx="23">
                  <c:v>Yr24</c:v>
                </c:pt>
                <c:pt idx="24">
                  <c:v>Yr25</c:v>
                </c:pt>
              </c:strCache>
            </c:strRef>
          </c:cat>
          <c:val>
            <c:numRef>
              <c:f>'Capital cash summary'!$B$2:$Z$2</c:f>
              <c:numCache>
                <c:formatCode>_-"£"* #,##0_-;\-"£"* #,##0_-;_-"£"* "-"??_-;_-@_-</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0-6252-4EE6-AF30-4F76E37AA5A5}"/>
            </c:ext>
          </c:extLst>
        </c:ser>
        <c:ser>
          <c:idx val="1"/>
          <c:order val="1"/>
          <c:tx>
            <c:strRef>
              <c:f>'Capital cash summary'!$A$3</c:f>
              <c:strCache>
                <c:ptCount val="1"/>
                <c:pt idx="0">
                  <c:v>Option 2</c:v>
                </c:pt>
              </c:strCache>
            </c:strRef>
          </c:tx>
          <c:marker>
            <c:symbol val="none"/>
          </c:marker>
          <c:cat>
            <c:strRef>
              <c:f>'Capital cash summary'!$B$1:$Z$1</c:f>
              <c:strCache>
                <c:ptCount val="25"/>
                <c:pt idx="0">
                  <c:v>Yr1</c:v>
                </c:pt>
                <c:pt idx="1">
                  <c:v>Yr2</c:v>
                </c:pt>
                <c:pt idx="2">
                  <c:v>Yr3</c:v>
                </c:pt>
                <c:pt idx="3">
                  <c:v>Yr4</c:v>
                </c:pt>
                <c:pt idx="4">
                  <c:v>Yr5</c:v>
                </c:pt>
                <c:pt idx="5">
                  <c:v>Yr6</c:v>
                </c:pt>
                <c:pt idx="6">
                  <c:v>Yr7</c:v>
                </c:pt>
                <c:pt idx="7">
                  <c:v>Yr8</c:v>
                </c:pt>
                <c:pt idx="8">
                  <c:v>Yr9</c:v>
                </c:pt>
                <c:pt idx="9">
                  <c:v>Yr10</c:v>
                </c:pt>
                <c:pt idx="10">
                  <c:v>Yr11</c:v>
                </c:pt>
                <c:pt idx="11">
                  <c:v>Yr12</c:v>
                </c:pt>
                <c:pt idx="12">
                  <c:v>Yr13</c:v>
                </c:pt>
                <c:pt idx="13">
                  <c:v>Yr14</c:v>
                </c:pt>
                <c:pt idx="14">
                  <c:v>Yr15</c:v>
                </c:pt>
                <c:pt idx="15">
                  <c:v>Yr16</c:v>
                </c:pt>
                <c:pt idx="16">
                  <c:v>Yr17</c:v>
                </c:pt>
                <c:pt idx="17">
                  <c:v>Yr18</c:v>
                </c:pt>
                <c:pt idx="18">
                  <c:v>Yr19</c:v>
                </c:pt>
                <c:pt idx="19">
                  <c:v>Yr20</c:v>
                </c:pt>
                <c:pt idx="20">
                  <c:v>Yr21</c:v>
                </c:pt>
                <c:pt idx="21">
                  <c:v>Yr22</c:v>
                </c:pt>
                <c:pt idx="22">
                  <c:v>Yr23</c:v>
                </c:pt>
                <c:pt idx="23">
                  <c:v>Yr24</c:v>
                </c:pt>
                <c:pt idx="24">
                  <c:v>Yr25</c:v>
                </c:pt>
              </c:strCache>
            </c:strRef>
          </c:cat>
          <c:val>
            <c:numRef>
              <c:f>'Capital cash summary'!$B$3:$Z$3</c:f>
              <c:numCache>
                <c:formatCode>_-"£"* #,##0_-;\-"£"* #,##0_-;_-"£"* "-"??_-;_-@_-</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1-6252-4EE6-AF30-4F76E37AA5A5}"/>
            </c:ext>
          </c:extLst>
        </c:ser>
        <c:ser>
          <c:idx val="2"/>
          <c:order val="2"/>
          <c:tx>
            <c:strRef>
              <c:f>'Capital cash summary'!$A$4</c:f>
              <c:strCache>
                <c:ptCount val="1"/>
                <c:pt idx="0">
                  <c:v>Option 4A</c:v>
                </c:pt>
              </c:strCache>
            </c:strRef>
          </c:tx>
          <c:marker>
            <c:symbol val="none"/>
          </c:marker>
          <c:cat>
            <c:strRef>
              <c:f>'Capital cash summary'!$B$1:$Z$1</c:f>
              <c:strCache>
                <c:ptCount val="25"/>
                <c:pt idx="0">
                  <c:v>Yr1</c:v>
                </c:pt>
                <c:pt idx="1">
                  <c:v>Yr2</c:v>
                </c:pt>
                <c:pt idx="2">
                  <c:v>Yr3</c:v>
                </c:pt>
                <c:pt idx="3">
                  <c:v>Yr4</c:v>
                </c:pt>
                <c:pt idx="4">
                  <c:v>Yr5</c:v>
                </c:pt>
                <c:pt idx="5">
                  <c:v>Yr6</c:v>
                </c:pt>
                <c:pt idx="6">
                  <c:v>Yr7</c:v>
                </c:pt>
                <c:pt idx="7">
                  <c:v>Yr8</c:v>
                </c:pt>
                <c:pt idx="8">
                  <c:v>Yr9</c:v>
                </c:pt>
                <c:pt idx="9">
                  <c:v>Yr10</c:v>
                </c:pt>
                <c:pt idx="10">
                  <c:v>Yr11</c:v>
                </c:pt>
                <c:pt idx="11">
                  <c:v>Yr12</c:v>
                </c:pt>
                <c:pt idx="12">
                  <c:v>Yr13</c:v>
                </c:pt>
                <c:pt idx="13">
                  <c:v>Yr14</c:v>
                </c:pt>
                <c:pt idx="14">
                  <c:v>Yr15</c:v>
                </c:pt>
                <c:pt idx="15">
                  <c:v>Yr16</c:v>
                </c:pt>
                <c:pt idx="16">
                  <c:v>Yr17</c:v>
                </c:pt>
                <c:pt idx="17">
                  <c:v>Yr18</c:v>
                </c:pt>
                <c:pt idx="18">
                  <c:v>Yr19</c:v>
                </c:pt>
                <c:pt idx="19">
                  <c:v>Yr20</c:v>
                </c:pt>
                <c:pt idx="20">
                  <c:v>Yr21</c:v>
                </c:pt>
                <c:pt idx="21">
                  <c:v>Yr22</c:v>
                </c:pt>
                <c:pt idx="22">
                  <c:v>Yr23</c:v>
                </c:pt>
                <c:pt idx="23">
                  <c:v>Yr24</c:v>
                </c:pt>
                <c:pt idx="24">
                  <c:v>Yr25</c:v>
                </c:pt>
              </c:strCache>
            </c:strRef>
          </c:cat>
          <c:val>
            <c:numRef>
              <c:f>'Capital cash summary'!$B$4:$Z$4</c:f>
              <c:numCache>
                <c:formatCode>_-"£"* #,##0_-;\-"£"* #,##0_-;_-"£"* "-"??_-;_-@_-</c:formatCode>
                <c:ptCount val="25"/>
                <c:pt idx="0">
                  <c:v>2081159.4202898552</c:v>
                </c:pt>
                <c:pt idx="1">
                  <c:v>2210453.4528227034</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-650079.65328507079</c:v>
                </c:pt>
              </c:numCache>
            </c:numRef>
          </c:val>
          <c:smooth val="0"/>
          <c:extLst>
            <c:ext xmlns:c16="http://schemas.microsoft.com/office/drawing/2014/chart" uri="{C3380CC4-5D6E-409C-BE32-E72D297353CC}">
              <c16:uniqueId val="{00000002-6252-4EE6-AF30-4F76E37AA5A5}"/>
            </c:ext>
          </c:extLst>
        </c:ser>
        <c:ser>
          <c:idx val="3"/>
          <c:order val="3"/>
          <c:tx>
            <c:strRef>
              <c:f>'Capital cash summary'!$A$5</c:f>
              <c:strCache>
                <c:ptCount val="1"/>
                <c:pt idx="0">
                  <c:v>Option 4B</c:v>
                </c:pt>
              </c:strCache>
            </c:strRef>
          </c:tx>
          <c:marker>
            <c:symbol val="none"/>
          </c:marker>
          <c:cat>
            <c:strRef>
              <c:f>'Capital cash summary'!$B$1:$Z$1</c:f>
              <c:strCache>
                <c:ptCount val="25"/>
                <c:pt idx="0">
                  <c:v>Yr1</c:v>
                </c:pt>
                <c:pt idx="1">
                  <c:v>Yr2</c:v>
                </c:pt>
                <c:pt idx="2">
                  <c:v>Yr3</c:v>
                </c:pt>
                <c:pt idx="3">
                  <c:v>Yr4</c:v>
                </c:pt>
                <c:pt idx="4">
                  <c:v>Yr5</c:v>
                </c:pt>
                <c:pt idx="5">
                  <c:v>Yr6</c:v>
                </c:pt>
                <c:pt idx="6">
                  <c:v>Yr7</c:v>
                </c:pt>
                <c:pt idx="7">
                  <c:v>Yr8</c:v>
                </c:pt>
                <c:pt idx="8">
                  <c:v>Yr9</c:v>
                </c:pt>
                <c:pt idx="9">
                  <c:v>Yr10</c:v>
                </c:pt>
                <c:pt idx="10">
                  <c:v>Yr11</c:v>
                </c:pt>
                <c:pt idx="11">
                  <c:v>Yr12</c:v>
                </c:pt>
                <c:pt idx="12">
                  <c:v>Yr13</c:v>
                </c:pt>
                <c:pt idx="13">
                  <c:v>Yr14</c:v>
                </c:pt>
                <c:pt idx="14">
                  <c:v>Yr15</c:v>
                </c:pt>
                <c:pt idx="15">
                  <c:v>Yr16</c:v>
                </c:pt>
                <c:pt idx="16">
                  <c:v>Yr17</c:v>
                </c:pt>
                <c:pt idx="17">
                  <c:v>Yr18</c:v>
                </c:pt>
                <c:pt idx="18">
                  <c:v>Yr19</c:v>
                </c:pt>
                <c:pt idx="19">
                  <c:v>Yr20</c:v>
                </c:pt>
                <c:pt idx="20">
                  <c:v>Yr21</c:v>
                </c:pt>
                <c:pt idx="21">
                  <c:v>Yr22</c:v>
                </c:pt>
                <c:pt idx="22">
                  <c:v>Yr23</c:v>
                </c:pt>
                <c:pt idx="23">
                  <c:v>Yr24</c:v>
                </c:pt>
                <c:pt idx="24">
                  <c:v>Yr25</c:v>
                </c:pt>
              </c:strCache>
            </c:strRef>
          </c:cat>
          <c:val>
            <c:numRef>
              <c:f>'Capital cash summary'!$B$5:$Z$5</c:f>
              <c:numCache>
                <c:formatCode>_-"£"* #,##0_-;\-"£"* #,##0_-;_-"£"* "-"??_-;_-@_-</c:formatCode>
                <c:ptCount val="25"/>
                <c:pt idx="0">
                  <c:v>19323.671497584543</c:v>
                </c:pt>
                <c:pt idx="1">
                  <c:v>2210453.4528227034</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-325001.21024829464</c:v>
                </c:pt>
              </c:numCache>
            </c:numRef>
          </c:val>
          <c:smooth val="0"/>
          <c:extLst>
            <c:ext xmlns:c16="http://schemas.microsoft.com/office/drawing/2014/chart" uri="{C3380CC4-5D6E-409C-BE32-E72D297353CC}">
              <c16:uniqueId val="{00000003-6252-4EE6-AF30-4F76E37AA5A5}"/>
            </c:ext>
          </c:extLst>
        </c:ser>
        <c:ser>
          <c:idx val="4"/>
          <c:order val="4"/>
          <c:tx>
            <c:strRef>
              <c:f>'Capital cash summary'!$A$6</c:f>
              <c:strCache>
                <c:ptCount val="1"/>
                <c:pt idx="0">
                  <c:v>Option 5A, B &amp; C</c:v>
                </c:pt>
              </c:strCache>
            </c:strRef>
          </c:tx>
          <c:marker>
            <c:symbol val="none"/>
          </c:marker>
          <c:cat>
            <c:strRef>
              <c:f>'Capital cash summary'!$B$1:$Z$1</c:f>
              <c:strCache>
                <c:ptCount val="25"/>
                <c:pt idx="0">
                  <c:v>Yr1</c:v>
                </c:pt>
                <c:pt idx="1">
                  <c:v>Yr2</c:v>
                </c:pt>
                <c:pt idx="2">
                  <c:v>Yr3</c:v>
                </c:pt>
                <c:pt idx="3">
                  <c:v>Yr4</c:v>
                </c:pt>
                <c:pt idx="4">
                  <c:v>Yr5</c:v>
                </c:pt>
                <c:pt idx="5">
                  <c:v>Yr6</c:v>
                </c:pt>
                <c:pt idx="6">
                  <c:v>Yr7</c:v>
                </c:pt>
                <c:pt idx="7">
                  <c:v>Yr8</c:v>
                </c:pt>
                <c:pt idx="8">
                  <c:v>Yr9</c:v>
                </c:pt>
                <c:pt idx="9">
                  <c:v>Yr10</c:v>
                </c:pt>
                <c:pt idx="10">
                  <c:v>Yr11</c:v>
                </c:pt>
                <c:pt idx="11">
                  <c:v>Yr12</c:v>
                </c:pt>
                <c:pt idx="12">
                  <c:v>Yr13</c:v>
                </c:pt>
                <c:pt idx="13">
                  <c:v>Yr14</c:v>
                </c:pt>
                <c:pt idx="14">
                  <c:v>Yr15</c:v>
                </c:pt>
                <c:pt idx="15">
                  <c:v>Yr16</c:v>
                </c:pt>
                <c:pt idx="16">
                  <c:v>Yr17</c:v>
                </c:pt>
                <c:pt idx="17">
                  <c:v>Yr18</c:v>
                </c:pt>
                <c:pt idx="18">
                  <c:v>Yr19</c:v>
                </c:pt>
                <c:pt idx="19">
                  <c:v>Yr20</c:v>
                </c:pt>
                <c:pt idx="20">
                  <c:v>Yr21</c:v>
                </c:pt>
                <c:pt idx="21">
                  <c:v>Yr22</c:v>
                </c:pt>
                <c:pt idx="22">
                  <c:v>Yr23</c:v>
                </c:pt>
                <c:pt idx="23">
                  <c:v>Yr24</c:v>
                </c:pt>
                <c:pt idx="24">
                  <c:v>Yr25</c:v>
                </c:pt>
              </c:strCache>
            </c:strRef>
          </c:cat>
          <c:val>
            <c:numRef>
              <c:f>'Capital cash summary'!$B$6:$Z$6</c:f>
              <c:numCache>
                <c:formatCode>_-"£"* #,##0_-;\-"£"* #,##0_-;_-"£"* "-"??_-;_-@_-</c:formatCode>
                <c:ptCount val="25"/>
                <c:pt idx="0">
                  <c:v>19323.671497584543</c:v>
                </c:pt>
                <c:pt idx="1">
                  <c:v>1771505.519382016</c:v>
                </c:pt>
                <c:pt idx="2">
                  <c:v>2100985.3385830913</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4-6252-4EE6-AF30-4F76E37AA5A5}"/>
            </c:ext>
          </c:extLst>
        </c:ser>
        <c:ser>
          <c:idx val="5"/>
          <c:order val="5"/>
          <c:tx>
            <c:strRef>
              <c:f>'Capital cash summary'!$A$7</c:f>
              <c:strCache>
                <c:ptCount val="1"/>
                <c:pt idx="0">
                  <c:v>Option 11A, B &amp; C</c:v>
                </c:pt>
              </c:strCache>
            </c:strRef>
          </c:tx>
          <c:marker>
            <c:symbol val="none"/>
          </c:marker>
          <c:cat>
            <c:strRef>
              <c:f>'Capital cash summary'!$B$1:$Z$1</c:f>
              <c:strCache>
                <c:ptCount val="25"/>
                <c:pt idx="0">
                  <c:v>Yr1</c:v>
                </c:pt>
                <c:pt idx="1">
                  <c:v>Yr2</c:v>
                </c:pt>
                <c:pt idx="2">
                  <c:v>Yr3</c:v>
                </c:pt>
                <c:pt idx="3">
                  <c:v>Yr4</c:v>
                </c:pt>
                <c:pt idx="4">
                  <c:v>Yr5</c:v>
                </c:pt>
                <c:pt idx="5">
                  <c:v>Yr6</c:v>
                </c:pt>
                <c:pt idx="6">
                  <c:v>Yr7</c:v>
                </c:pt>
                <c:pt idx="7">
                  <c:v>Yr8</c:v>
                </c:pt>
                <c:pt idx="8">
                  <c:v>Yr9</c:v>
                </c:pt>
                <c:pt idx="9">
                  <c:v>Yr10</c:v>
                </c:pt>
                <c:pt idx="10">
                  <c:v>Yr11</c:v>
                </c:pt>
                <c:pt idx="11">
                  <c:v>Yr12</c:v>
                </c:pt>
                <c:pt idx="12">
                  <c:v>Yr13</c:v>
                </c:pt>
                <c:pt idx="13">
                  <c:v>Yr14</c:v>
                </c:pt>
                <c:pt idx="14">
                  <c:v>Yr15</c:v>
                </c:pt>
                <c:pt idx="15">
                  <c:v>Yr16</c:v>
                </c:pt>
                <c:pt idx="16">
                  <c:v>Yr17</c:v>
                </c:pt>
                <c:pt idx="17">
                  <c:v>Yr18</c:v>
                </c:pt>
                <c:pt idx="18">
                  <c:v>Yr19</c:v>
                </c:pt>
                <c:pt idx="19">
                  <c:v>Yr20</c:v>
                </c:pt>
                <c:pt idx="20">
                  <c:v>Yr21</c:v>
                </c:pt>
                <c:pt idx="21">
                  <c:v>Yr22</c:v>
                </c:pt>
                <c:pt idx="22">
                  <c:v>Yr23</c:v>
                </c:pt>
                <c:pt idx="23">
                  <c:v>Yr24</c:v>
                </c:pt>
                <c:pt idx="24">
                  <c:v>Yr25</c:v>
                </c:pt>
              </c:strCache>
            </c:strRef>
          </c:cat>
          <c:val>
            <c:numRef>
              <c:f>'Capital cash summary'!$B$7:$Z$7</c:f>
              <c:numCache>
                <c:formatCode>_-"£"* #,##0_-;\-"£"* #,##0_-;_-"£"* "-"??_-;_-@_-</c:formatCode>
                <c:ptCount val="25"/>
                <c:pt idx="0">
                  <c:v>113043.47826086957</c:v>
                </c:pt>
                <c:pt idx="1">
                  <c:v>4457836.5889519015</c:v>
                </c:pt>
                <c:pt idx="2">
                  <c:v>1335149.3949711961</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5-6252-4EE6-AF30-4F76E37AA5A5}"/>
            </c:ext>
          </c:extLst>
        </c:ser>
        <c:dLbls>
          <c:showLegendKey val="0"/>
          <c:showVal val="0"/>
          <c:showCatName val="0"/>
          <c:showSerName val="0"/>
          <c:showPercent val="0"/>
          <c:showBubbleSize val="0"/>
        </c:dLbls>
        <c:smooth val="0"/>
        <c:axId val="98729984"/>
        <c:axId val="98731520"/>
      </c:lineChart>
      <c:catAx>
        <c:axId val="98729984"/>
        <c:scaling>
          <c:orientation val="minMax"/>
        </c:scaling>
        <c:delete val="0"/>
        <c:axPos val="b"/>
        <c:numFmt formatCode="General" sourceLinked="0"/>
        <c:majorTickMark val="out"/>
        <c:minorTickMark val="none"/>
        <c:tickLblPos val="nextTo"/>
        <c:crossAx val="98731520"/>
        <c:crosses val="autoZero"/>
        <c:auto val="1"/>
        <c:lblAlgn val="ctr"/>
        <c:lblOffset val="100"/>
        <c:noMultiLvlLbl val="0"/>
      </c:catAx>
      <c:valAx>
        <c:axId val="98731520"/>
        <c:scaling>
          <c:orientation val="minMax"/>
        </c:scaling>
        <c:delete val="0"/>
        <c:axPos val="l"/>
        <c:majorGridlines/>
        <c:numFmt formatCode="_-&quot;£&quot;* #,##0_-;\-&quot;£&quot;* #,##0_-;_-&quot;£&quot;* &quot;-&quot;??_-;_-@_-" sourceLinked="1"/>
        <c:majorTickMark val="out"/>
        <c:minorTickMark val="none"/>
        <c:tickLblPos val="nextTo"/>
        <c:crossAx val="9872998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200" b="1" i="0" baseline="0">
                <a:effectLst/>
              </a:rPr>
              <a:t>Funding Costs Yr1 - Yr25 (NPV)</a:t>
            </a:r>
            <a:endParaRPr lang="en-GB" sz="1200">
              <a:effectLst/>
            </a:endParaRPr>
          </a:p>
        </c:rich>
      </c:tx>
      <c:layout>
        <c:manualLayout>
          <c:xMode val="edge"/>
          <c:yMode val="edge"/>
          <c:x val="0.38061365813286568"/>
          <c:y val="2.1166666666666667E-2"/>
        </c:manualLayout>
      </c:layout>
      <c:overlay val="0"/>
    </c:title>
    <c:autoTitleDeleted val="0"/>
    <c:plotArea>
      <c:layout/>
      <c:lineChart>
        <c:grouping val="standard"/>
        <c:varyColors val="0"/>
        <c:ser>
          <c:idx val="0"/>
          <c:order val="0"/>
          <c:tx>
            <c:strRef>
              <c:f>'Capital funding summary'!$A$2</c:f>
              <c:strCache>
                <c:ptCount val="1"/>
                <c:pt idx="0">
                  <c:v>Option 1</c:v>
                </c:pt>
              </c:strCache>
            </c:strRef>
          </c:tx>
          <c:marker>
            <c:symbol val="none"/>
          </c:marker>
          <c:cat>
            <c:strRef>
              <c:f>'Capital funding summary'!$B$1:$Z$1</c:f>
              <c:strCache>
                <c:ptCount val="25"/>
                <c:pt idx="0">
                  <c:v>Yr1</c:v>
                </c:pt>
                <c:pt idx="1">
                  <c:v>Yr2</c:v>
                </c:pt>
                <c:pt idx="2">
                  <c:v>Yr3</c:v>
                </c:pt>
                <c:pt idx="3">
                  <c:v>Yr4</c:v>
                </c:pt>
                <c:pt idx="4">
                  <c:v>Yr5</c:v>
                </c:pt>
                <c:pt idx="5">
                  <c:v>Yr6</c:v>
                </c:pt>
                <c:pt idx="6">
                  <c:v>Yr7</c:v>
                </c:pt>
                <c:pt idx="7">
                  <c:v>Yr8</c:v>
                </c:pt>
                <c:pt idx="8">
                  <c:v>Yr9</c:v>
                </c:pt>
                <c:pt idx="9">
                  <c:v>Yr10</c:v>
                </c:pt>
                <c:pt idx="10">
                  <c:v>Yr11</c:v>
                </c:pt>
                <c:pt idx="11">
                  <c:v>Yr12</c:v>
                </c:pt>
                <c:pt idx="12">
                  <c:v>Yr13</c:v>
                </c:pt>
                <c:pt idx="13">
                  <c:v>Yr14</c:v>
                </c:pt>
                <c:pt idx="14">
                  <c:v>Yr15</c:v>
                </c:pt>
                <c:pt idx="15">
                  <c:v>Yr16</c:v>
                </c:pt>
                <c:pt idx="16">
                  <c:v>Yr17</c:v>
                </c:pt>
                <c:pt idx="17">
                  <c:v>Yr18</c:v>
                </c:pt>
                <c:pt idx="18">
                  <c:v>Yr19</c:v>
                </c:pt>
                <c:pt idx="19">
                  <c:v>Yr20</c:v>
                </c:pt>
                <c:pt idx="20">
                  <c:v>Yr21</c:v>
                </c:pt>
                <c:pt idx="21">
                  <c:v>Yr22</c:v>
                </c:pt>
                <c:pt idx="22">
                  <c:v>Yr23</c:v>
                </c:pt>
                <c:pt idx="23">
                  <c:v>Yr24</c:v>
                </c:pt>
                <c:pt idx="24">
                  <c:v>Yr25</c:v>
                </c:pt>
              </c:strCache>
            </c:strRef>
          </c:cat>
          <c:val>
            <c:numRef>
              <c:f>'Capital funding summary'!$B$2:$Z$2</c:f>
              <c:numCache>
                <c:formatCode>_-"£"* #,##0_-;\-"£"* #,##0_-;_-"£"* "-"??_-;_-@_-</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0-ADC5-4039-B5A7-2E03269B8F9D}"/>
            </c:ext>
          </c:extLst>
        </c:ser>
        <c:ser>
          <c:idx val="1"/>
          <c:order val="1"/>
          <c:tx>
            <c:strRef>
              <c:f>'Capital funding summary'!$A$3</c:f>
              <c:strCache>
                <c:ptCount val="1"/>
                <c:pt idx="0">
                  <c:v>Option 2</c:v>
                </c:pt>
              </c:strCache>
            </c:strRef>
          </c:tx>
          <c:marker>
            <c:symbol val="none"/>
          </c:marker>
          <c:cat>
            <c:strRef>
              <c:f>'Capital funding summary'!$B$1:$Z$1</c:f>
              <c:strCache>
                <c:ptCount val="25"/>
                <c:pt idx="0">
                  <c:v>Yr1</c:v>
                </c:pt>
                <c:pt idx="1">
                  <c:v>Yr2</c:v>
                </c:pt>
                <c:pt idx="2">
                  <c:v>Yr3</c:v>
                </c:pt>
                <c:pt idx="3">
                  <c:v>Yr4</c:v>
                </c:pt>
                <c:pt idx="4">
                  <c:v>Yr5</c:v>
                </c:pt>
                <c:pt idx="5">
                  <c:v>Yr6</c:v>
                </c:pt>
                <c:pt idx="6">
                  <c:v>Yr7</c:v>
                </c:pt>
                <c:pt idx="7">
                  <c:v>Yr8</c:v>
                </c:pt>
                <c:pt idx="8">
                  <c:v>Yr9</c:v>
                </c:pt>
                <c:pt idx="9">
                  <c:v>Yr10</c:v>
                </c:pt>
                <c:pt idx="10">
                  <c:v>Yr11</c:v>
                </c:pt>
                <c:pt idx="11">
                  <c:v>Yr12</c:v>
                </c:pt>
                <c:pt idx="12">
                  <c:v>Yr13</c:v>
                </c:pt>
                <c:pt idx="13">
                  <c:v>Yr14</c:v>
                </c:pt>
                <c:pt idx="14">
                  <c:v>Yr15</c:v>
                </c:pt>
                <c:pt idx="15">
                  <c:v>Yr16</c:v>
                </c:pt>
                <c:pt idx="16">
                  <c:v>Yr17</c:v>
                </c:pt>
                <c:pt idx="17">
                  <c:v>Yr18</c:v>
                </c:pt>
                <c:pt idx="18">
                  <c:v>Yr19</c:v>
                </c:pt>
                <c:pt idx="19">
                  <c:v>Yr20</c:v>
                </c:pt>
                <c:pt idx="20">
                  <c:v>Yr21</c:v>
                </c:pt>
                <c:pt idx="21">
                  <c:v>Yr22</c:v>
                </c:pt>
                <c:pt idx="22">
                  <c:v>Yr23</c:v>
                </c:pt>
                <c:pt idx="23">
                  <c:v>Yr24</c:v>
                </c:pt>
                <c:pt idx="24">
                  <c:v>Yr25</c:v>
                </c:pt>
              </c:strCache>
            </c:strRef>
          </c:cat>
          <c:val>
            <c:numRef>
              <c:f>'Capital funding summary'!$B$3:$Z$3</c:f>
              <c:numCache>
                <c:formatCode>_-"£"* #,##0_-;\-"£"* #,##0_-;_-"£"* "-"??_-;_-@_-</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1-ADC5-4039-B5A7-2E03269B8F9D}"/>
            </c:ext>
          </c:extLst>
        </c:ser>
        <c:ser>
          <c:idx val="2"/>
          <c:order val="2"/>
          <c:tx>
            <c:strRef>
              <c:f>'Capital funding summary'!$A$4</c:f>
              <c:strCache>
                <c:ptCount val="1"/>
                <c:pt idx="0">
                  <c:v>Option 4A</c:v>
                </c:pt>
              </c:strCache>
            </c:strRef>
          </c:tx>
          <c:marker>
            <c:symbol val="none"/>
          </c:marker>
          <c:cat>
            <c:strRef>
              <c:f>'Capital funding summary'!$B$1:$Z$1</c:f>
              <c:strCache>
                <c:ptCount val="25"/>
                <c:pt idx="0">
                  <c:v>Yr1</c:v>
                </c:pt>
                <c:pt idx="1">
                  <c:v>Yr2</c:v>
                </c:pt>
                <c:pt idx="2">
                  <c:v>Yr3</c:v>
                </c:pt>
                <c:pt idx="3">
                  <c:v>Yr4</c:v>
                </c:pt>
                <c:pt idx="4">
                  <c:v>Yr5</c:v>
                </c:pt>
                <c:pt idx="5">
                  <c:v>Yr6</c:v>
                </c:pt>
                <c:pt idx="6">
                  <c:v>Yr7</c:v>
                </c:pt>
                <c:pt idx="7">
                  <c:v>Yr8</c:v>
                </c:pt>
                <c:pt idx="8">
                  <c:v>Yr9</c:v>
                </c:pt>
                <c:pt idx="9">
                  <c:v>Yr10</c:v>
                </c:pt>
                <c:pt idx="10">
                  <c:v>Yr11</c:v>
                </c:pt>
                <c:pt idx="11">
                  <c:v>Yr12</c:v>
                </c:pt>
                <c:pt idx="12">
                  <c:v>Yr13</c:v>
                </c:pt>
                <c:pt idx="13">
                  <c:v>Yr14</c:v>
                </c:pt>
                <c:pt idx="14">
                  <c:v>Yr15</c:v>
                </c:pt>
                <c:pt idx="15">
                  <c:v>Yr16</c:v>
                </c:pt>
                <c:pt idx="16">
                  <c:v>Yr17</c:v>
                </c:pt>
                <c:pt idx="17">
                  <c:v>Yr18</c:v>
                </c:pt>
                <c:pt idx="18">
                  <c:v>Yr19</c:v>
                </c:pt>
                <c:pt idx="19">
                  <c:v>Yr20</c:v>
                </c:pt>
                <c:pt idx="20">
                  <c:v>Yr21</c:v>
                </c:pt>
                <c:pt idx="21">
                  <c:v>Yr22</c:v>
                </c:pt>
                <c:pt idx="22">
                  <c:v>Yr23</c:v>
                </c:pt>
                <c:pt idx="23">
                  <c:v>Yr24</c:v>
                </c:pt>
                <c:pt idx="24">
                  <c:v>Yr25</c:v>
                </c:pt>
              </c:strCache>
            </c:strRef>
          </c:cat>
          <c:val>
            <c:numRef>
              <c:f>'Capital funding summary'!$B$4:$Z$4</c:f>
              <c:numCache>
                <c:formatCode>_-"£"* #,##0_-;\-"£"* #,##0_-;_-"£"* "-"??_-;_-@_-</c:formatCode>
                <c:ptCount val="25"/>
                <c:pt idx="0">
                  <c:v>54459.903381642514</c:v>
                </c:pt>
                <c:pt idx="1">
                  <c:v>185340.14796144603</c:v>
                </c:pt>
                <c:pt idx="2">
                  <c:v>282330.61544173269</c:v>
                </c:pt>
                <c:pt idx="3">
                  <c:v>270943.58878267393</c:v>
                </c:pt>
                <c:pt idx="4">
                  <c:v>261510.97181408957</c:v>
                </c:pt>
                <c:pt idx="5">
                  <c:v>252753.8366857745</c:v>
                </c:pt>
                <c:pt idx="6">
                  <c:v>244206.60549350196</c:v>
                </c:pt>
                <c:pt idx="7">
                  <c:v>235948.41110483283</c:v>
                </c:pt>
                <c:pt idx="8">
                  <c:v>227969.47932834091</c:v>
                </c:pt>
                <c:pt idx="9">
                  <c:v>220260.3665008125</c:v>
                </c:pt>
                <c:pt idx="10">
                  <c:v>212811.94830996377</c:v>
                </c:pt>
                <c:pt idx="11">
                  <c:v>205615.40899513412</c:v>
                </c:pt>
                <c:pt idx="12">
                  <c:v>177304.21399263997</c:v>
                </c:pt>
                <c:pt idx="13">
                  <c:v>171308.41931656035</c:v>
                </c:pt>
                <c:pt idx="14">
                  <c:v>165515.38098218391</c:v>
                </c:pt>
                <c:pt idx="15">
                  <c:v>159918.24249486372</c:v>
                </c:pt>
                <c:pt idx="16">
                  <c:v>154510.37922209056</c:v>
                </c:pt>
                <c:pt idx="17">
                  <c:v>149285.3905527445</c:v>
                </c:pt>
                <c:pt idx="18">
                  <c:v>144237.09232149227</c:v>
                </c:pt>
                <c:pt idx="19">
                  <c:v>139359.50948936454</c:v>
                </c:pt>
                <c:pt idx="20">
                  <c:v>134646.8690718498</c:v>
                </c:pt>
                <c:pt idx="21">
                  <c:v>113475.80881412434</c:v>
                </c:pt>
                <c:pt idx="22">
                  <c:v>93879.080999640661</c:v>
                </c:pt>
                <c:pt idx="23">
                  <c:v>90704.426086609339</c:v>
                </c:pt>
                <c:pt idx="24">
                  <c:v>87637.126653728832</c:v>
                </c:pt>
              </c:numCache>
            </c:numRef>
          </c:val>
          <c:smooth val="0"/>
          <c:extLst>
            <c:ext xmlns:c16="http://schemas.microsoft.com/office/drawing/2014/chart" uri="{C3380CC4-5D6E-409C-BE32-E72D297353CC}">
              <c16:uniqueId val="{00000002-ADC5-4039-B5A7-2E03269B8F9D}"/>
            </c:ext>
          </c:extLst>
        </c:ser>
        <c:ser>
          <c:idx val="3"/>
          <c:order val="3"/>
          <c:tx>
            <c:strRef>
              <c:f>'Capital funding summary'!$A$5</c:f>
              <c:strCache>
                <c:ptCount val="1"/>
                <c:pt idx="0">
                  <c:v>Option 4B</c:v>
                </c:pt>
              </c:strCache>
            </c:strRef>
          </c:tx>
          <c:marker>
            <c:symbol val="none"/>
          </c:marker>
          <c:cat>
            <c:strRef>
              <c:f>'Capital funding summary'!$B$1:$Z$1</c:f>
              <c:strCache>
                <c:ptCount val="25"/>
                <c:pt idx="0">
                  <c:v>Yr1</c:v>
                </c:pt>
                <c:pt idx="1">
                  <c:v>Yr2</c:v>
                </c:pt>
                <c:pt idx="2">
                  <c:v>Yr3</c:v>
                </c:pt>
                <c:pt idx="3">
                  <c:v>Yr4</c:v>
                </c:pt>
                <c:pt idx="4">
                  <c:v>Yr5</c:v>
                </c:pt>
                <c:pt idx="5">
                  <c:v>Yr6</c:v>
                </c:pt>
                <c:pt idx="6">
                  <c:v>Yr7</c:v>
                </c:pt>
                <c:pt idx="7">
                  <c:v>Yr8</c:v>
                </c:pt>
                <c:pt idx="8">
                  <c:v>Yr9</c:v>
                </c:pt>
                <c:pt idx="9">
                  <c:v>Yr10</c:v>
                </c:pt>
                <c:pt idx="10">
                  <c:v>Yr11</c:v>
                </c:pt>
                <c:pt idx="11">
                  <c:v>Yr12</c:v>
                </c:pt>
                <c:pt idx="12">
                  <c:v>Yr13</c:v>
                </c:pt>
                <c:pt idx="13">
                  <c:v>Yr14</c:v>
                </c:pt>
                <c:pt idx="14">
                  <c:v>Yr15</c:v>
                </c:pt>
                <c:pt idx="15">
                  <c:v>Yr16</c:v>
                </c:pt>
                <c:pt idx="16">
                  <c:v>Yr17</c:v>
                </c:pt>
                <c:pt idx="17">
                  <c:v>Yr18</c:v>
                </c:pt>
                <c:pt idx="18">
                  <c:v>Yr19</c:v>
                </c:pt>
                <c:pt idx="19">
                  <c:v>Yr20</c:v>
                </c:pt>
                <c:pt idx="20">
                  <c:v>Yr21</c:v>
                </c:pt>
                <c:pt idx="21">
                  <c:v>Yr22</c:v>
                </c:pt>
                <c:pt idx="22">
                  <c:v>Yr23</c:v>
                </c:pt>
                <c:pt idx="23">
                  <c:v>Yr24</c:v>
                </c:pt>
                <c:pt idx="24">
                  <c:v>Yr25</c:v>
                </c:pt>
              </c:strCache>
            </c:strRef>
          </c:cat>
          <c:val>
            <c:numRef>
              <c:f>'Capital funding summary'!$B$5:$Z$5</c:f>
              <c:numCache>
                <c:formatCode>_-"£"* #,##0_-;\-"£"* #,##0_-;_-"£"* "-"??_-;_-@_-</c:formatCode>
                <c:ptCount val="25"/>
                <c:pt idx="0">
                  <c:v>505.66245280928433</c:v>
                </c:pt>
                <c:pt idx="1">
                  <c:v>58214.732901260439</c:v>
                </c:pt>
                <c:pt idx="2">
                  <c:v>156318.93706953371</c:v>
                </c:pt>
                <c:pt idx="3">
                  <c:v>150033.56172230691</c:v>
                </c:pt>
                <c:pt idx="4">
                  <c:v>144813.86091585565</c:v>
                </c:pt>
                <c:pt idx="5">
                  <c:v>139963.39208294605</c:v>
                </c:pt>
                <c:pt idx="6">
                  <c:v>135230.32185913561</c:v>
                </c:pt>
                <c:pt idx="7">
                  <c:v>130657.31296132584</c:v>
                </c:pt>
                <c:pt idx="8">
                  <c:v>126238.95969936273</c:v>
                </c:pt>
                <c:pt idx="9">
                  <c:v>121970.01697517364</c:v>
                </c:pt>
                <c:pt idx="10">
                  <c:v>117845.42474592057</c:v>
                </c:pt>
                <c:pt idx="11">
                  <c:v>113860.3048986069</c:v>
                </c:pt>
                <c:pt idx="12">
                  <c:v>88651.556038941359</c:v>
                </c:pt>
                <c:pt idx="13">
                  <c:v>85653.671540982716</c:v>
                </c:pt>
                <c:pt idx="14">
                  <c:v>82757.16986688273</c:v>
                </c:pt>
                <c:pt idx="15">
                  <c:v>79958.624802642997</c:v>
                </c:pt>
                <c:pt idx="16">
                  <c:v>77254.703911574325</c:v>
                </c:pt>
                <c:pt idx="17">
                  <c:v>74642.229761479815</c:v>
                </c:pt>
                <c:pt idx="18">
                  <c:v>72118.089619997307</c:v>
                </c:pt>
                <c:pt idx="19">
                  <c:v>69679.316342620587</c:v>
                </c:pt>
                <c:pt idx="20">
                  <c:v>67323.017479786024</c:v>
                </c:pt>
                <c:pt idx="21">
                  <c:v>64892.091390423695</c:v>
                </c:pt>
                <c:pt idx="22">
                  <c:v>46938.551625923996</c:v>
                </c:pt>
                <c:pt idx="23">
                  <c:v>45351.26309947532</c:v>
                </c:pt>
                <c:pt idx="24">
                  <c:v>43817.64155178846</c:v>
                </c:pt>
              </c:numCache>
            </c:numRef>
          </c:val>
          <c:smooth val="0"/>
          <c:extLst>
            <c:ext xmlns:c16="http://schemas.microsoft.com/office/drawing/2014/chart" uri="{C3380CC4-5D6E-409C-BE32-E72D297353CC}">
              <c16:uniqueId val="{00000003-ADC5-4039-B5A7-2E03269B8F9D}"/>
            </c:ext>
          </c:extLst>
        </c:ser>
        <c:ser>
          <c:idx val="4"/>
          <c:order val="4"/>
          <c:tx>
            <c:strRef>
              <c:f>'Capital funding summary'!$A$6</c:f>
              <c:strCache>
                <c:ptCount val="1"/>
                <c:pt idx="0">
                  <c:v>Option 5A,5B,5C</c:v>
                </c:pt>
              </c:strCache>
            </c:strRef>
          </c:tx>
          <c:marker>
            <c:symbol val="none"/>
          </c:marker>
          <c:cat>
            <c:strRef>
              <c:f>'Capital funding summary'!$B$1:$Z$1</c:f>
              <c:strCache>
                <c:ptCount val="25"/>
                <c:pt idx="0">
                  <c:v>Yr1</c:v>
                </c:pt>
                <c:pt idx="1">
                  <c:v>Yr2</c:v>
                </c:pt>
                <c:pt idx="2">
                  <c:v>Yr3</c:v>
                </c:pt>
                <c:pt idx="3">
                  <c:v>Yr4</c:v>
                </c:pt>
                <c:pt idx="4">
                  <c:v>Yr5</c:v>
                </c:pt>
                <c:pt idx="5">
                  <c:v>Yr6</c:v>
                </c:pt>
                <c:pt idx="6">
                  <c:v>Yr7</c:v>
                </c:pt>
                <c:pt idx="7">
                  <c:v>Yr8</c:v>
                </c:pt>
                <c:pt idx="8">
                  <c:v>Yr9</c:v>
                </c:pt>
                <c:pt idx="9">
                  <c:v>Yr10</c:v>
                </c:pt>
                <c:pt idx="10">
                  <c:v>Yr11</c:v>
                </c:pt>
                <c:pt idx="11">
                  <c:v>Yr12</c:v>
                </c:pt>
                <c:pt idx="12">
                  <c:v>Yr13</c:v>
                </c:pt>
                <c:pt idx="13">
                  <c:v>Yr14</c:v>
                </c:pt>
                <c:pt idx="14">
                  <c:v>Yr15</c:v>
                </c:pt>
                <c:pt idx="15">
                  <c:v>Yr16</c:v>
                </c:pt>
                <c:pt idx="16">
                  <c:v>Yr17</c:v>
                </c:pt>
                <c:pt idx="17">
                  <c:v>Yr18</c:v>
                </c:pt>
                <c:pt idx="18">
                  <c:v>Yr19</c:v>
                </c:pt>
                <c:pt idx="19">
                  <c:v>Yr20</c:v>
                </c:pt>
                <c:pt idx="20">
                  <c:v>Yr21</c:v>
                </c:pt>
                <c:pt idx="21">
                  <c:v>Yr22</c:v>
                </c:pt>
                <c:pt idx="22">
                  <c:v>Yr23</c:v>
                </c:pt>
                <c:pt idx="23">
                  <c:v>Yr24</c:v>
                </c:pt>
                <c:pt idx="24">
                  <c:v>Yr25</c:v>
                </c:pt>
              </c:strCache>
            </c:strRef>
          </c:cat>
          <c:val>
            <c:numRef>
              <c:f>'Capital funding summary'!$B$6:$Z$6</c:f>
              <c:numCache>
                <c:formatCode>_-"£"* #,##0_-;\-"£"* #,##0_-;_-"£"* "-"??_-;_-@_-</c:formatCode>
                <c:ptCount val="25"/>
                <c:pt idx="0">
                  <c:v>505.31400966183577</c:v>
                </c:pt>
                <c:pt idx="1">
                  <c:v>46891.175990104792</c:v>
                </c:pt>
                <c:pt idx="2">
                  <c:v>169035.78829736108</c:v>
                </c:pt>
                <c:pt idx="3">
                  <c:v>256909.01170558843</c:v>
                </c:pt>
                <c:pt idx="4">
                  <c:v>247966.99145200336</c:v>
                </c:pt>
                <c:pt idx="5">
                  <c:v>239662.98431757413</c:v>
                </c:pt>
                <c:pt idx="6">
                  <c:v>231558.43895417792</c:v>
                </c:pt>
                <c:pt idx="7">
                  <c:v>223727.96034220094</c:v>
                </c:pt>
                <c:pt idx="8">
                  <c:v>216162.28052386566</c:v>
                </c:pt>
                <c:pt idx="9">
                  <c:v>208852.44495059486</c:v>
                </c:pt>
                <c:pt idx="10">
                  <c:v>201789.8018846327</c:v>
                </c:pt>
                <c:pt idx="11">
                  <c:v>194965.99215906544</c:v>
                </c:pt>
                <c:pt idx="12">
                  <c:v>188372.93928412124</c:v>
                </c:pt>
                <c:pt idx="13">
                  <c:v>159323.45258519289</c:v>
                </c:pt>
                <c:pt idx="14">
                  <c:v>153935.7029808627</c:v>
                </c:pt>
                <c:pt idx="15">
                  <c:v>148730.14780759683</c:v>
                </c:pt>
                <c:pt idx="16">
                  <c:v>143700.62590105974</c:v>
                </c:pt>
                <c:pt idx="17">
                  <c:v>138841.18444546836</c:v>
                </c:pt>
                <c:pt idx="18">
                  <c:v>134146.07192798876</c:v>
                </c:pt>
                <c:pt idx="19">
                  <c:v>129609.73133139012</c:v>
                </c:pt>
                <c:pt idx="20">
                  <c:v>125226.79355689867</c:v>
                </c:pt>
                <c:pt idx="21">
                  <c:v>120837.72051194859</c:v>
                </c:pt>
                <c:pt idx="22">
                  <c:v>102601.20316100132</c:v>
                </c:pt>
                <c:pt idx="23">
                  <c:v>84354.923559407776</c:v>
                </c:pt>
                <c:pt idx="24">
                  <c:v>81502.341603292545</c:v>
                </c:pt>
              </c:numCache>
            </c:numRef>
          </c:val>
          <c:smooth val="0"/>
          <c:extLst>
            <c:ext xmlns:c16="http://schemas.microsoft.com/office/drawing/2014/chart" uri="{C3380CC4-5D6E-409C-BE32-E72D297353CC}">
              <c16:uniqueId val="{00000004-ADC5-4039-B5A7-2E03269B8F9D}"/>
            </c:ext>
          </c:extLst>
        </c:ser>
        <c:ser>
          <c:idx val="5"/>
          <c:order val="5"/>
          <c:tx>
            <c:strRef>
              <c:f>'Capital funding summary'!$A$7</c:f>
              <c:strCache>
                <c:ptCount val="1"/>
                <c:pt idx="0">
                  <c:v>Option 11A,11B,11C</c:v>
                </c:pt>
              </c:strCache>
            </c:strRef>
          </c:tx>
          <c:marker>
            <c:symbol val="none"/>
          </c:marker>
          <c:cat>
            <c:strRef>
              <c:f>'Capital funding summary'!$B$1:$Z$1</c:f>
              <c:strCache>
                <c:ptCount val="25"/>
                <c:pt idx="0">
                  <c:v>Yr1</c:v>
                </c:pt>
                <c:pt idx="1">
                  <c:v>Yr2</c:v>
                </c:pt>
                <c:pt idx="2">
                  <c:v>Yr3</c:v>
                </c:pt>
                <c:pt idx="3">
                  <c:v>Yr4</c:v>
                </c:pt>
                <c:pt idx="4">
                  <c:v>Yr5</c:v>
                </c:pt>
                <c:pt idx="5">
                  <c:v>Yr6</c:v>
                </c:pt>
                <c:pt idx="6">
                  <c:v>Yr7</c:v>
                </c:pt>
                <c:pt idx="7">
                  <c:v>Yr8</c:v>
                </c:pt>
                <c:pt idx="8">
                  <c:v>Yr9</c:v>
                </c:pt>
                <c:pt idx="9">
                  <c:v>Yr10</c:v>
                </c:pt>
                <c:pt idx="10">
                  <c:v>Yr11</c:v>
                </c:pt>
                <c:pt idx="11">
                  <c:v>Yr12</c:v>
                </c:pt>
                <c:pt idx="12">
                  <c:v>Yr13</c:v>
                </c:pt>
                <c:pt idx="13">
                  <c:v>Yr14</c:v>
                </c:pt>
                <c:pt idx="14">
                  <c:v>Yr15</c:v>
                </c:pt>
                <c:pt idx="15">
                  <c:v>Yr16</c:v>
                </c:pt>
                <c:pt idx="16">
                  <c:v>Yr17</c:v>
                </c:pt>
                <c:pt idx="17">
                  <c:v>Yr18</c:v>
                </c:pt>
                <c:pt idx="18">
                  <c:v>Yr19</c:v>
                </c:pt>
                <c:pt idx="19">
                  <c:v>Yr20</c:v>
                </c:pt>
                <c:pt idx="20">
                  <c:v>Yr21</c:v>
                </c:pt>
                <c:pt idx="21">
                  <c:v>Yr22</c:v>
                </c:pt>
                <c:pt idx="22">
                  <c:v>Yr23</c:v>
                </c:pt>
                <c:pt idx="23">
                  <c:v>Yr24</c:v>
                </c:pt>
                <c:pt idx="24">
                  <c:v>Yr25</c:v>
                </c:pt>
              </c:strCache>
            </c:strRef>
          </c:cat>
          <c:val>
            <c:numRef>
              <c:f>'Capital funding summary'!$B$7:$Z$7</c:f>
              <c:numCache>
                <c:formatCode>_-"£"* #,##0_-;\-"£"* #,##0_-;_-"£"* "-"??_-;_-@_-</c:formatCode>
                <c:ptCount val="25"/>
                <c:pt idx="0">
                  <c:v>2958.4541062801936</c:v>
                </c:pt>
                <c:pt idx="1">
                  <c:v>121968.77406707275</c:v>
                </c:pt>
                <c:pt idx="2">
                  <c:v>326714.31404495041</c:v>
                </c:pt>
                <c:pt idx="3">
                  <c:v>380415.904310624</c:v>
                </c:pt>
                <c:pt idx="4">
                  <c:v>367163.44873783091</c:v>
                </c:pt>
                <c:pt idx="5">
                  <c:v>354871.75906508241</c:v>
                </c:pt>
                <c:pt idx="6">
                  <c:v>342871.26479718112</c:v>
                </c:pt>
                <c:pt idx="7">
                  <c:v>331276.58434510254</c:v>
                </c:pt>
                <c:pt idx="8">
                  <c:v>320073.99453633098</c:v>
                </c:pt>
                <c:pt idx="9">
                  <c:v>309250.23626698647</c:v>
                </c:pt>
                <c:pt idx="10">
                  <c:v>298792.49880868261</c:v>
                </c:pt>
                <c:pt idx="11">
                  <c:v>288688.40464607021</c:v>
                </c:pt>
                <c:pt idx="12">
                  <c:v>278925.99482712097</c:v>
                </c:pt>
                <c:pt idx="13">
                  <c:v>245596.67959733031</c:v>
                </c:pt>
                <c:pt idx="14">
                  <c:v>237291.47787181672</c:v>
                </c:pt>
                <c:pt idx="15">
                  <c:v>229267.12837856691</c:v>
                </c:pt>
                <c:pt idx="16">
                  <c:v>221514.13369909849</c:v>
                </c:pt>
                <c:pt idx="17">
                  <c:v>214023.31758367002</c:v>
                </c:pt>
                <c:pt idx="18">
                  <c:v>206785.81409050245</c:v>
                </c:pt>
                <c:pt idx="19">
                  <c:v>199793.05709227291</c:v>
                </c:pt>
                <c:pt idx="20">
                  <c:v>193036.77013746178</c:v>
                </c:pt>
                <c:pt idx="21">
                  <c:v>185606.31084097776</c:v>
                </c:pt>
                <c:pt idx="22">
                  <c:v>151963.10208667716</c:v>
                </c:pt>
                <c:pt idx="23">
                  <c:v>138275.76792735714</c:v>
                </c:pt>
                <c:pt idx="24">
                  <c:v>133599.77577522429</c:v>
                </c:pt>
              </c:numCache>
            </c:numRef>
          </c:val>
          <c:smooth val="0"/>
          <c:extLst>
            <c:ext xmlns:c16="http://schemas.microsoft.com/office/drawing/2014/chart" uri="{C3380CC4-5D6E-409C-BE32-E72D297353CC}">
              <c16:uniqueId val="{00000005-ADC5-4039-B5A7-2E03269B8F9D}"/>
            </c:ext>
          </c:extLst>
        </c:ser>
        <c:dLbls>
          <c:showLegendKey val="0"/>
          <c:showVal val="0"/>
          <c:showCatName val="0"/>
          <c:showSerName val="0"/>
          <c:showPercent val="0"/>
          <c:showBubbleSize val="0"/>
        </c:dLbls>
        <c:smooth val="0"/>
        <c:axId val="98047488"/>
        <c:axId val="98049024"/>
      </c:lineChart>
      <c:catAx>
        <c:axId val="98047488"/>
        <c:scaling>
          <c:orientation val="minMax"/>
        </c:scaling>
        <c:delete val="0"/>
        <c:axPos val="b"/>
        <c:numFmt formatCode="General" sourceLinked="0"/>
        <c:majorTickMark val="out"/>
        <c:minorTickMark val="none"/>
        <c:tickLblPos val="nextTo"/>
        <c:crossAx val="98049024"/>
        <c:crosses val="autoZero"/>
        <c:auto val="1"/>
        <c:lblAlgn val="ctr"/>
        <c:lblOffset val="100"/>
        <c:noMultiLvlLbl val="0"/>
      </c:catAx>
      <c:valAx>
        <c:axId val="98049024"/>
        <c:scaling>
          <c:orientation val="minMax"/>
        </c:scaling>
        <c:delete val="0"/>
        <c:axPos val="l"/>
        <c:majorGridlines/>
        <c:numFmt formatCode="_-&quot;£&quot;* #,##0_-;\-&quot;£&quot;* #,##0_-;_-&quot;£&quot;* &quot;-&quot;??_-;_-@_-" sourceLinked="1"/>
        <c:majorTickMark val="out"/>
        <c:minorTickMark val="none"/>
        <c:tickLblPos val="nextTo"/>
        <c:crossAx val="9804748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GB" sz="1200"/>
              <a:t>Revenue Costs Yr1 - Yr25 (NPV)</a:t>
            </a:r>
          </a:p>
        </c:rich>
      </c:tx>
      <c:overlay val="0"/>
    </c:title>
    <c:autoTitleDeleted val="0"/>
    <c:plotArea>
      <c:layout/>
      <c:lineChart>
        <c:grouping val="standard"/>
        <c:varyColors val="0"/>
        <c:ser>
          <c:idx val="0"/>
          <c:order val="0"/>
          <c:tx>
            <c:strRef>
              <c:f>'Revenue summary'!$A$2</c:f>
              <c:strCache>
                <c:ptCount val="1"/>
                <c:pt idx="0">
                  <c:v>Option 1</c:v>
                </c:pt>
              </c:strCache>
            </c:strRef>
          </c:tx>
          <c:marker>
            <c:symbol val="none"/>
          </c:marker>
          <c:cat>
            <c:strRef>
              <c:f>'Revenue summary'!$B$1:$Z$1</c:f>
              <c:strCache>
                <c:ptCount val="25"/>
                <c:pt idx="0">
                  <c:v>Yr1</c:v>
                </c:pt>
                <c:pt idx="1">
                  <c:v>Yr2</c:v>
                </c:pt>
                <c:pt idx="2">
                  <c:v>Yr3</c:v>
                </c:pt>
                <c:pt idx="3">
                  <c:v>Yr4</c:v>
                </c:pt>
                <c:pt idx="4">
                  <c:v>Yr5</c:v>
                </c:pt>
                <c:pt idx="5">
                  <c:v>Yr6</c:v>
                </c:pt>
                <c:pt idx="6">
                  <c:v>Yr7</c:v>
                </c:pt>
                <c:pt idx="7">
                  <c:v>Yr8</c:v>
                </c:pt>
                <c:pt idx="8">
                  <c:v>Yr9</c:v>
                </c:pt>
                <c:pt idx="9">
                  <c:v>Yr10</c:v>
                </c:pt>
                <c:pt idx="10">
                  <c:v>Yr11</c:v>
                </c:pt>
                <c:pt idx="11">
                  <c:v>Yr12</c:v>
                </c:pt>
                <c:pt idx="12">
                  <c:v>Yr13</c:v>
                </c:pt>
                <c:pt idx="13">
                  <c:v>Yr14</c:v>
                </c:pt>
                <c:pt idx="14">
                  <c:v>Yr15</c:v>
                </c:pt>
                <c:pt idx="15">
                  <c:v>Yr16</c:v>
                </c:pt>
                <c:pt idx="16">
                  <c:v>Yr17</c:v>
                </c:pt>
                <c:pt idx="17">
                  <c:v>Yr18</c:v>
                </c:pt>
                <c:pt idx="18">
                  <c:v>Yr19</c:v>
                </c:pt>
                <c:pt idx="19">
                  <c:v>Yr20</c:v>
                </c:pt>
                <c:pt idx="20">
                  <c:v>Yr21</c:v>
                </c:pt>
                <c:pt idx="21">
                  <c:v>Yr22</c:v>
                </c:pt>
                <c:pt idx="22">
                  <c:v>Yr23</c:v>
                </c:pt>
                <c:pt idx="23">
                  <c:v>Yr24</c:v>
                </c:pt>
                <c:pt idx="24">
                  <c:v>Yr25</c:v>
                </c:pt>
              </c:strCache>
            </c:strRef>
          </c:cat>
          <c:val>
            <c:numRef>
              <c:f>'Revenue summary'!$B$2:$Z$2</c:f>
              <c:numCache>
                <c:formatCode>_-"£"* #,##0_-;\-"£"* #,##0_-;_-"£"* "-"??_-;_-@_-</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0-B2E3-40A6-83A1-3F2F3840D828}"/>
            </c:ext>
          </c:extLst>
        </c:ser>
        <c:ser>
          <c:idx val="1"/>
          <c:order val="1"/>
          <c:tx>
            <c:strRef>
              <c:f>'Revenue summary'!$A$3</c:f>
              <c:strCache>
                <c:ptCount val="1"/>
                <c:pt idx="0">
                  <c:v>Option 2</c:v>
                </c:pt>
              </c:strCache>
            </c:strRef>
          </c:tx>
          <c:marker>
            <c:symbol val="none"/>
          </c:marker>
          <c:cat>
            <c:strRef>
              <c:f>'Revenue summary'!$B$1:$Z$1</c:f>
              <c:strCache>
                <c:ptCount val="25"/>
                <c:pt idx="0">
                  <c:v>Yr1</c:v>
                </c:pt>
                <c:pt idx="1">
                  <c:v>Yr2</c:v>
                </c:pt>
                <c:pt idx="2">
                  <c:v>Yr3</c:v>
                </c:pt>
                <c:pt idx="3">
                  <c:v>Yr4</c:v>
                </c:pt>
                <c:pt idx="4">
                  <c:v>Yr5</c:v>
                </c:pt>
                <c:pt idx="5">
                  <c:v>Yr6</c:v>
                </c:pt>
                <c:pt idx="6">
                  <c:v>Yr7</c:v>
                </c:pt>
                <c:pt idx="7">
                  <c:v>Yr8</c:v>
                </c:pt>
                <c:pt idx="8">
                  <c:v>Yr9</c:v>
                </c:pt>
                <c:pt idx="9">
                  <c:v>Yr10</c:v>
                </c:pt>
                <c:pt idx="10">
                  <c:v>Yr11</c:v>
                </c:pt>
                <c:pt idx="11">
                  <c:v>Yr12</c:v>
                </c:pt>
                <c:pt idx="12">
                  <c:v>Yr13</c:v>
                </c:pt>
                <c:pt idx="13">
                  <c:v>Yr14</c:v>
                </c:pt>
                <c:pt idx="14">
                  <c:v>Yr15</c:v>
                </c:pt>
                <c:pt idx="15">
                  <c:v>Yr16</c:v>
                </c:pt>
                <c:pt idx="16">
                  <c:v>Yr17</c:v>
                </c:pt>
                <c:pt idx="17">
                  <c:v>Yr18</c:v>
                </c:pt>
                <c:pt idx="18">
                  <c:v>Yr19</c:v>
                </c:pt>
                <c:pt idx="19">
                  <c:v>Yr20</c:v>
                </c:pt>
                <c:pt idx="20">
                  <c:v>Yr21</c:v>
                </c:pt>
                <c:pt idx="21">
                  <c:v>Yr22</c:v>
                </c:pt>
                <c:pt idx="22">
                  <c:v>Yr23</c:v>
                </c:pt>
                <c:pt idx="23">
                  <c:v>Yr24</c:v>
                </c:pt>
                <c:pt idx="24">
                  <c:v>Yr25</c:v>
                </c:pt>
              </c:strCache>
            </c:strRef>
          </c:cat>
          <c:val>
            <c:numRef>
              <c:f>'Revenue summary'!$B$3:$Z$3</c:f>
              <c:numCache>
                <c:formatCode>_-"£"* #,##0_-;\-"£"* #,##0_-;_-"£"* "-"??_-;_-@_-</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1-B2E3-40A6-83A1-3F2F3840D828}"/>
            </c:ext>
          </c:extLst>
        </c:ser>
        <c:ser>
          <c:idx val="2"/>
          <c:order val="2"/>
          <c:tx>
            <c:strRef>
              <c:f>'Revenue summary'!$A$6</c:f>
              <c:strCache>
                <c:ptCount val="1"/>
                <c:pt idx="0">
                  <c:v>Option 5A</c:v>
                </c:pt>
              </c:strCache>
            </c:strRef>
          </c:tx>
          <c:marker>
            <c:symbol val="none"/>
          </c:marker>
          <c:cat>
            <c:strRef>
              <c:f>'Revenue summary'!$B$1:$Z$1</c:f>
              <c:strCache>
                <c:ptCount val="25"/>
                <c:pt idx="0">
                  <c:v>Yr1</c:v>
                </c:pt>
                <c:pt idx="1">
                  <c:v>Yr2</c:v>
                </c:pt>
                <c:pt idx="2">
                  <c:v>Yr3</c:v>
                </c:pt>
                <c:pt idx="3">
                  <c:v>Yr4</c:v>
                </c:pt>
                <c:pt idx="4">
                  <c:v>Yr5</c:v>
                </c:pt>
                <c:pt idx="5">
                  <c:v>Yr6</c:v>
                </c:pt>
                <c:pt idx="6">
                  <c:v>Yr7</c:v>
                </c:pt>
                <c:pt idx="7">
                  <c:v>Yr8</c:v>
                </c:pt>
                <c:pt idx="8">
                  <c:v>Yr9</c:v>
                </c:pt>
                <c:pt idx="9">
                  <c:v>Yr10</c:v>
                </c:pt>
                <c:pt idx="10">
                  <c:v>Yr11</c:v>
                </c:pt>
                <c:pt idx="11">
                  <c:v>Yr12</c:v>
                </c:pt>
                <c:pt idx="12">
                  <c:v>Yr13</c:v>
                </c:pt>
                <c:pt idx="13">
                  <c:v>Yr14</c:v>
                </c:pt>
                <c:pt idx="14">
                  <c:v>Yr15</c:v>
                </c:pt>
                <c:pt idx="15">
                  <c:v>Yr16</c:v>
                </c:pt>
                <c:pt idx="16">
                  <c:v>Yr17</c:v>
                </c:pt>
                <c:pt idx="17">
                  <c:v>Yr18</c:v>
                </c:pt>
                <c:pt idx="18">
                  <c:v>Yr19</c:v>
                </c:pt>
                <c:pt idx="19">
                  <c:v>Yr20</c:v>
                </c:pt>
                <c:pt idx="20">
                  <c:v>Yr21</c:v>
                </c:pt>
                <c:pt idx="21">
                  <c:v>Yr22</c:v>
                </c:pt>
                <c:pt idx="22">
                  <c:v>Yr23</c:v>
                </c:pt>
                <c:pt idx="23">
                  <c:v>Yr24</c:v>
                </c:pt>
                <c:pt idx="24">
                  <c:v>Yr25</c:v>
                </c:pt>
              </c:strCache>
            </c:strRef>
          </c:cat>
          <c:val>
            <c:numRef>
              <c:f>'Revenue summary'!$B$6:$Z$6</c:f>
              <c:numCache>
                <c:formatCode>_-"£"* #,##0_-;\-"£"* #,##0_-;_-"£"* "-"??_-;_-@_-</c:formatCode>
                <c:ptCount val="25"/>
                <c:pt idx="0">
                  <c:v>116920.77294685991</c:v>
                </c:pt>
                <c:pt idx="1">
                  <c:v>104798.71175523351</c:v>
                </c:pt>
                <c:pt idx="2">
                  <c:v>920708.52560215129</c:v>
                </c:pt>
                <c:pt idx="3">
                  <c:v>93007.286077813231</c:v>
                </c:pt>
                <c:pt idx="4">
                  <c:v>92967.3091918508</c:v>
                </c:pt>
                <c:pt idx="5">
                  <c:v>93838.112821543589</c:v>
                </c:pt>
                <c:pt idx="6">
                  <c:v>94549.996624499356</c:v>
                </c:pt>
                <c:pt idx="7">
                  <c:v>104798.03534628636</c:v>
                </c:pt>
                <c:pt idx="8">
                  <c:v>89423.46223560923</c:v>
                </c:pt>
                <c:pt idx="9">
                  <c:v>87887.501010855296</c:v>
                </c:pt>
                <c:pt idx="10">
                  <c:v>83847.629546165961</c:v>
                </c:pt>
                <c:pt idx="11">
                  <c:v>140333.79553540298</c:v>
                </c:pt>
                <c:pt idx="12">
                  <c:v>77927.381139118472</c:v>
                </c:pt>
                <c:pt idx="13">
                  <c:v>93064.502232648869</c:v>
                </c:pt>
                <c:pt idx="14">
                  <c:v>72746.0441448981</c:v>
                </c:pt>
                <c:pt idx="15">
                  <c:v>71496.538698929056</c:v>
                </c:pt>
                <c:pt idx="16">
                  <c:v>69819.305174490844</c:v>
                </c:pt>
                <c:pt idx="17">
                  <c:v>66742.783914610904</c:v>
                </c:pt>
                <c:pt idx="18">
                  <c:v>63393.974765888692</c:v>
                </c:pt>
                <c:pt idx="19">
                  <c:v>69353.589485686112</c:v>
                </c:pt>
                <c:pt idx="20">
                  <c:v>59178.953782714838</c:v>
                </c:pt>
                <c:pt idx="21">
                  <c:v>132551.47346066614</c:v>
                </c:pt>
                <c:pt idx="22">
                  <c:v>55244.186592653132</c:v>
                </c:pt>
                <c:pt idx="23">
                  <c:v>54295.297717429101</c:v>
                </c:pt>
                <c:pt idx="24">
                  <c:v>51799.538691485679</c:v>
                </c:pt>
              </c:numCache>
            </c:numRef>
          </c:val>
          <c:smooth val="0"/>
          <c:extLst>
            <c:ext xmlns:c16="http://schemas.microsoft.com/office/drawing/2014/chart" uri="{C3380CC4-5D6E-409C-BE32-E72D297353CC}">
              <c16:uniqueId val="{00000002-B2E3-40A6-83A1-3F2F3840D828}"/>
            </c:ext>
          </c:extLst>
        </c:ser>
        <c:ser>
          <c:idx val="3"/>
          <c:order val="3"/>
          <c:tx>
            <c:strRef>
              <c:f>'Revenue summary'!$A$7</c:f>
              <c:strCache>
                <c:ptCount val="1"/>
                <c:pt idx="0">
                  <c:v>Option 5B</c:v>
                </c:pt>
              </c:strCache>
            </c:strRef>
          </c:tx>
          <c:marker>
            <c:symbol val="none"/>
          </c:marker>
          <c:cat>
            <c:strRef>
              <c:f>'Revenue summary'!$B$1:$Z$1</c:f>
              <c:strCache>
                <c:ptCount val="25"/>
                <c:pt idx="0">
                  <c:v>Yr1</c:v>
                </c:pt>
                <c:pt idx="1">
                  <c:v>Yr2</c:v>
                </c:pt>
                <c:pt idx="2">
                  <c:v>Yr3</c:v>
                </c:pt>
                <c:pt idx="3">
                  <c:v>Yr4</c:v>
                </c:pt>
                <c:pt idx="4">
                  <c:v>Yr5</c:v>
                </c:pt>
                <c:pt idx="5">
                  <c:v>Yr6</c:v>
                </c:pt>
                <c:pt idx="6">
                  <c:v>Yr7</c:v>
                </c:pt>
                <c:pt idx="7">
                  <c:v>Yr8</c:v>
                </c:pt>
                <c:pt idx="8">
                  <c:v>Yr9</c:v>
                </c:pt>
                <c:pt idx="9">
                  <c:v>Yr10</c:v>
                </c:pt>
                <c:pt idx="10">
                  <c:v>Yr11</c:v>
                </c:pt>
                <c:pt idx="11">
                  <c:v>Yr12</c:v>
                </c:pt>
                <c:pt idx="12">
                  <c:v>Yr13</c:v>
                </c:pt>
                <c:pt idx="13">
                  <c:v>Yr14</c:v>
                </c:pt>
                <c:pt idx="14">
                  <c:v>Yr15</c:v>
                </c:pt>
                <c:pt idx="15">
                  <c:v>Yr16</c:v>
                </c:pt>
                <c:pt idx="16">
                  <c:v>Yr17</c:v>
                </c:pt>
                <c:pt idx="17">
                  <c:v>Yr18</c:v>
                </c:pt>
                <c:pt idx="18">
                  <c:v>Yr19</c:v>
                </c:pt>
                <c:pt idx="19">
                  <c:v>Yr20</c:v>
                </c:pt>
                <c:pt idx="20">
                  <c:v>Yr21</c:v>
                </c:pt>
                <c:pt idx="21">
                  <c:v>Yr22</c:v>
                </c:pt>
                <c:pt idx="22">
                  <c:v>Yr23</c:v>
                </c:pt>
                <c:pt idx="23">
                  <c:v>Yr24</c:v>
                </c:pt>
                <c:pt idx="24">
                  <c:v>Yr25</c:v>
                </c:pt>
              </c:strCache>
            </c:strRef>
          </c:cat>
          <c:val>
            <c:numRef>
              <c:f>'Revenue summary'!$B$7:$Z$7</c:f>
              <c:numCache>
                <c:formatCode>_-"£"* #,##0_-;\-"£"* #,##0_-;_-"£"* "-"??_-;_-@_-</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3-B2E3-40A6-83A1-3F2F3840D828}"/>
            </c:ext>
          </c:extLst>
        </c:ser>
        <c:ser>
          <c:idx val="4"/>
          <c:order val="4"/>
          <c:tx>
            <c:strRef>
              <c:f>'Revenue summary'!$A$8</c:f>
              <c:strCache>
                <c:ptCount val="1"/>
                <c:pt idx="0">
                  <c:v>Option 5C</c:v>
                </c:pt>
              </c:strCache>
            </c:strRef>
          </c:tx>
          <c:marker>
            <c:symbol val="none"/>
          </c:marker>
          <c:cat>
            <c:strRef>
              <c:f>'Revenue summary'!$B$1:$Z$1</c:f>
              <c:strCache>
                <c:ptCount val="25"/>
                <c:pt idx="0">
                  <c:v>Yr1</c:v>
                </c:pt>
                <c:pt idx="1">
                  <c:v>Yr2</c:v>
                </c:pt>
                <c:pt idx="2">
                  <c:v>Yr3</c:v>
                </c:pt>
                <c:pt idx="3">
                  <c:v>Yr4</c:v>
                </c:pt>
                <c:pt idx="4">
                  <c:v>Yr5</c:v>
                </c:pt>
                <c:pt idx="5">
                  <c:v>Yr6</c:v>
                </c:pt>
                <c:pt idx="6">
                  <c:v>Yr7</c:v>
                </c:pt>
                <c:pt idx="7">
                  <c:v>Yr8</c:v>
                </c:pt>
                <c:pt idx="8">
                  <c:v>Yr9</c:v>
                </c:pt>
                <c:pt idx="9">
                  <c:v>Yr10</c:v>
                </c:pt>
                <c:pt idx="10">
                  <c:v>Yr11</c:v>
                </c:pt>
                <c:pt idx="11">
                  <c:v>Yr12</c:v>
                </c:pt>
                <c:pt idx="12">
                  <c:v>Yr13</c:v>
                </c:pt>
                <c:pt idx="13">
                  <c:v>Yr14</c:v>
                </c:pt>
                <c:pt idx="14">
                  <c:v>Yr15</c:v>
                </c:pt>
                <c:pt idx="15">
                  <c:v>Yr16</c:v>
                </c:pt>
                <c:pt idx="16">
                  <c:v>Yr17</c:v>
                </c:pt>
                <c:pt idx="17">
                  <c:v>Yr18</c:v>
                </c:pt>
                <c:pt idx="18">
                  <c:v>Yr19</c:v>
                </c:pt>
                <c:pt idx="19">
                  <c:v>Yr20</c:v>
                </c:pt>
                <c:pt idx="20">
                  <c:v>Yr21</c:v>
                </c:pt>
                <c:pt idx="21">
                  <c:v>Yr22</c:v>
                </c:pt>
                <c:pt idx="22">
                  <c:v>Yr23</c:v>
                </c:pt>
                <c:pt idx="23">
                  <c:v>Yr24</c:v>
                </c:pt>
                <c:pt idx="24">
                  <c:v>Yr25</c:v>
                </c:pt>
              </c:strCache>
            </c:strRef>
          </c:cat>
          <c:val>
            <c:numRef>
              <c:f>'Revenue summary'!$B$8:$Z$8</c:f>
              <c:numCache>
                <c:formatCode>_-"£"* #,##0_-;\-"£"* #,##0_-;_-"£"* "-"??_-;_-@_-</c:formatCode>
                <c:ptCount val="25"/>
                <c:pt idx="0">
                  <c:v>116920.77294685991</c:v>
                </c:pt>
                <c:pt idx="1">
                  <c:v>104798.71175523351</c:v>
                </c:pt>
                <c:pt idx="2">
                  <c:v>920708.52560215129</c:v>
                </c:pt>
                <c:pt idx="3">
                  <c:v>93007.286077813231</c:v>
                </c:pt>
                <c:pt idx="4">
                  <c:v>92967.3091918508</c:v>
                </c:pt>
                <c:pt idx="5">
                  <c:v>93838.112821543589</c:v>
                </c:pt>
                <c:pt idx="6">
                  <c:v>94549.996624499356</c:v>
                </c:pt>
                <c:pt idx="7">
                  <c:v>104798.03534628636</c:v>
                </c:pt>
                <c:pt idx="8">
                  <c:v>89423.46223560923</c:v>
                </c:pt>
                <c:pt idx="9">
                  <c:v>87887.501010855296</c:v>
                </c:pt>
                <c:pt idx="10">
                  <c:v>83847.629546165961</c:v>
                </c:pt>
                <c:pt idx="11">
                  <c:v>140333.79553540298</c:v>
                </c:pt>
                <c:pt idx="12">
                  <c:v>77927.381139118472</c:v>
                </c:pt>
                <c:pt idx="13">
                  <c:v>93064.502232648869</c:v>
                </c:pt>
                <c:pt idx="14">
                  <c:v>72746.0441448981</c:v>
                </c:pt>
                <c:pt idx="15">
                  <c:v>71496.538698929056</c:v>
                </c:pt>
                <c:pt idx="16">
                  <c:v>69819.305174490844</c:v>
                </c:pt>
                <c:pt idx="17">
                  <c:v>66742.783914610904</c:v>
                </c:pt>
                <c:pt idx="18">
                  <c:v>63393.974765888692</c:v>
                </c:pt>
                <c:pt idx="19">
                  <c:v>69353.589485686112</c:v>
                </c:pt>
                <c:pt idx="20">
                  <c:v>59178.953782714838</c:v>
                </c:pt>
                <c:pt idx="21">
                  <c:v>132551.47346066614</c:v>
                </c:pt>
                <c:pt idx="22">
                  <c:v>55244.186592653132</c:v>
                </c:pt>
                <c:pt idx="23">
                  <c:v>54295.297717429101</c:v>
                </c:pt>
                <c:pt idx="24">
                  <c:v>51799.538691485679</c:v>
                </c:pt>
              </c:numCache>
            </c:numRef>
          </c:val>
          <c:smooth val="0"/>
          <c:extLst>
            <c:ext xmlns:c16="http://schemas.microsoft.com/office/drawing/2014/chart" uri="{C3380CC4-5D6E-409C-BE32-E72D297353CC}">
              <c16:uniqueId val="{00000004-B2E3-40A6-83A1-3F2F3840D828}"/>
            </c:ext>
          </c:extLst>
        </c:ser>
        <c:ser>
          <c:idx val="5"/>
          <c:order val="5"/>
          <c:tx>
            <c:strRef>
              <c:f>'Revenue summary'!$A$9</c:f>
              <c:strCache>
                <c:ptCount val="1"/>
                <c:pt idx="0">
                  <c:v>Option 11A</c:v>
                </c:pt>
              </c:strCache>
            </c:strRef>
          </c:tx>
          <c:marker>
            <c:symbol val="none"/>
          </c:marker>
          <c:cat>
            <c:strRef>
              <c:f>'Revenue summary'!$B$1:$Z$1</c:f>
              <c:strCache>
                <c:ptCount val="25"/>
                <c:pt idx="0">
                  <c:v>Yr1</c:v>
                </c:pt>
                <c:pt idx="1">
                  <c:v>Yr2</c:v>
                </c:pt>
                <c:pt idx="2">
                  <c:v>Yr3</c:v>
                </c:pt>
                <c:pt idx="3">
                  <c:v>Yr4</c:v>
                </c:pt>
                <c:pt idx="4">
                  <c:v>Yr5</c:v>
                </c:pt>
                <c:pt idx="5">
                  <c:v>Yr6</c:v>
                </c:pt>
                <c:pt idx="6">
                  <c:v>Yr7</c:v>
                </c:pt>
                <c:pt idx="7">
                  <c:v>Yr8</c:v>
                </c:pt>
                <c:pt idx="8">
                  <c:v>Yr9</c:v>
                </c:pt>
                <c:pt idx="9">
                  <c:v>Yr10</c:v>
                </c:pt>
                <c:pt idx="10">
                  <c:v>Yr11</c:v>
                </c:pt>
                <c:pt idx="11">
                  <c:v>Yr12</c:v>
                </c:pt>
                <c:pt idx="12">
                  <c:v>Yr13</c:v>
                </c:pt>
                <c:pt idx="13">
                  <c:v>Yr14</c:v>
                </c:pt>
                <c:pt idx="14">
                  <c:v>Yr15</c:v>
                </c:pt>
                <c:pt idx="15">
                  <c:v>Yr16</c:v>
                </c:pt>
                <c:pt idx="16">
                  <c:v>Yr17</c:v>
                </c:pt>
                <c:pt idx="17">
                  <c:v>Yr18</c:v>
                </c:pt>
                <c:pt idx="18">
                  <c:v>Yr19</c:v>
                </c:pt>
                <c:pt idx="19">
                  <c:v>Yr20</c:v>
                </c:pt>
                <c:pt idx="20">
                  <c:v>Yr21</c:v>
                </c:pt>
                <c:pt idx="21">
                  <c:v>Yr22</c:v>
                </c:pt>
                <c:pt idx="22">
                  <c:v>Yr23</c:v>
                </c:pt>
                <c:pt idx="23">
                  <c:v>Yr24</c:v>
                </c:pt>
                <c:pt idx="24">
                  <c:v>Yr25</c:v>
                </c:pt>
              </c:strCache>
            </c:strRef>
          </c:cat>
          <c:val>
            <c:numRef>
              <c:f>'Revenue summary'!$B$9:$Z$9</c:f>
              <c:numCache>
                <c:formatCode>_-"£"* #,##0_-;\-"£"* #,##0_-;_-"£"* "-"??_-;_-@_-</c:formatCode>
                <c:ptCount val="25"/>
                <c:pt idx="0">
                  <c:v>116920.77294685991</c:v>
                </c:pt>
                <c:pt idx="1">
                  <c:v>104798.71175523351</c:v>
                </c:pt>
                <c:pt idx="2">
                  <c:v>949729.43409972556</c:v>
                </c:pt>
                <c:pt idx="3">
                  <c:v>90955.039631583102</c:v>
                </c:pt>
                <c:pt idx="4">
                  <c:v>90984.462383898965</c:v>
                </c:pt>
                <c:pt idx="5">
                  <c:v>91922.318804198832</c:v>
                </c:pt>
                <c:pt idx="6">
                  <c:v>92698.987912088953</c:v>
                </c:pt>
                <c:pt idx="7">
                  <c:v>103009.62113139709</c:v>
                </c:pt>
                <c:pt idx="8">
                  <c:v>87695.52579610268</c:v>
                </c:pt>
                <c:pt idx="9">
                  <c:v>86217.997204568775</c:v>
                </c:pt>
                <c:pt idx="10">
                  <c:v>82234.582390333569</c:v>
                </c:pt>
                <c:pt idx="11">
                  <c:v>138775.29586793209</c:v>
                </c:pt>
                <c:pt idx="12">
                  <c:v>76421.584358953347</c:v>
                </c:pt>
                <c:pt idx="13">
                  <c:v>91609.626116547312</c:v>
                </c:pt>
                <c:pt idx="14">
                  <c:v>71340.366738036697</c:v>
                </c:pt>
                <c:pt idx="15">
                  <c:v>70138.396276840736</c:v>
                </c:pt>
                <c:pt idx="16">
                  <c:v>68507.090273922411</c:v>
                </c:pt>
                <c:pt idx="17">
                  <c:v>65474.943430969914</c:v>
                </c:pt>
                <c:pt idx="18">
                  <c:v>62169.008115027827</c:v>
                </c:pt>
                <c:pt idx="19">
                  <c:v>68170.046827849525</c:v>
                </c:pt>
                <c:pt idx="20">
                  <c:v>58035.43430654423</c:v>
                </c:pt>
                <c:pt idx="21">
                  <c:v>131446.62372523558</c:v>
                </c:pt>
                <c:pt idx="22">
                  <c:v>54176.698925570483</c:v>
                </c:pt>
                <c:pt idx="23">
                  <c:v>53263.908667107695</c:v>
                </c:pt>
                <c:pt idx="24">
                  <c:v>50803.027531754851</c:v>
                </c:pt>
              </c:numCache>
            </c:numRef>
          </c:val>
          <c:smooth val="0"/>
          <c:extLst>
            <c:ext xmlns:c16="http://schemas.microsoft.com/office/drawing/2014/chart" uri="{C3380CC4-5D6E-409C-BE32-E72D297353CC}">
              <c16:uniqueId val="{00000005-B2E3-40A6-83A1-3F2F3840D828}"/>
            </c:ext>
          </c:extLst>
        </c:ser>
        <c:ser>
          <c:idx val="6"/>
          <c:order val="6"/>
          <c:tx>
            <c:strRef>
              <c:f>'Revenue summary'!$A$10</c:f>
              <c:strCache>
                <c:ptCount val="1"/>
                <c:pt idx="0">
                  <c:v>Option 11B</c:v>
                </c:pt>
              </c:strCache>
            </c:strRef>
          </c:tx>
          <c:marker>
            <c:symbol val="none"/>
          </c:marker>
          <c:cat>
            <c:strRef>
              <c:f>'Revenue summary'!$B$1:$Z$1</c:f>
              <c:strCache>
                <c:ptCount val="25"/>
                <c:pt idx="0">
                  <c:v>Yr1</c:v>
                </c:pt>
                <c:pt idx="1">
                  <c:v>Yr2</c:v>
                </c:pt>
                <c:pt idx="2">
                  <c:v>Yr3</c:v>
                </c:pt>
                <c:pt idx="3">
                  <c:v>Yr4</c:v>
                </c:pt>
                <c:pt idx="4">
                  <c:v>Yr5</c:v>
                </c:pt>
                <c:pt idx="5">
                  <c:v>Yr6</c:v>
                </c:pt>
                <c:pt idx="6">
                  <c:v>Yr7</c:v>
                </c:pt>
                <c:pt idx="7">
                  <c:v>Yr8</c:v>
                </c:pt>
                <c:pt idx="8">
                  <c:v>Yr9</c:v>
                </c:pt>
                <c:pt idx="9">
                  <c:v>Yr10</c:v>
                </c:pt>
                <c:pt idx="10">
                  <c:v>Yr11</c:v>
                </c:pt>
                <c:pt idx="11">
                  <c:v>Yr12</c:v>
                </c:pt>
                <c:pt idx="12">
                  <c:v>Yr13</c:v>
                </c:pt>
                <c:pt idx="13">
                  <c:v>Yr14</c:v>
                </c:pt>
                <c:pt idx="14">
                  <c:v>Yr15</c:v>
                </c:pt>
                <c:pt idx="15">
                  <c:v>Yr16</c:v>
                </c:pt>
                <c:pt idx="16">
                  <c:v>Yr17</c:v>
                </c:pt>
                <c:pt idx="17">
                  <c:v>Yr18</c:v>
                </c:pt>
                <c:pt idx="18">
                  <c:v>Yr19</c:v>
                </c:pt>
                <c:pt idx="19">
                  <c:v>Yr20</c:v>
                </c:pt>
                <c:pt idx="20">
                  <c:v>Yr21</c:v>
                </c:pt>
                <c:pt idx="21">
                  <c:v>Yr22</c:v>
                </c:pt>
                <c:pt idx="22">
                  <c:v>Yr23</c:v>
                </c:pt>
                <c:pt idx="23">
                  <c:v>Yr24</c:v>
                </c:pt>
                <c:pt idx="24">
                  <c:v>Yr25</c:v>
                </c:pt>
              </c:strCache>
            </c:strRef>
          </c:cat>
          <c:val>
            <c:numRef>
              <c:f>'Revenue summary'!$B$10:$Z$10</c:f>
              <c:numCache>
                <c:formatCode>_-"£"* #,##0_-;\-"£"* #,##0_-;_-"£"* "-"??_-;_-@_-</c:formatCode>
                <c:ptCount val="25"/>
                <c:pt idx="0">
                  <c:v>966183.57487922709</c:v>
                </c:pt>
                <c:pt idx="1">
                  <c:v>0</c:v>
                </c:pt>
                <c:pt idx="2">
                  <c:v>591646.45469434699</c:v>
                </c:pt>
                <c:pt idx="3">
                  <c:v>90955.039631583102</c:v>
                </c:pt>
                <c:pt idx="4">
                  <c:v>90984.462383898965</c:v>
                </c:pt>
                <c:pt idx="5">
                  <c:v>91922.318804198832</c:v>
                </c:pt>
                <c:pt idx="6">
                  <c:v>92698.987912088953</c:v>
                </c:pt>
                <c:pt idx="7">
                  <c:v>103009.62113139709</c:v>
                </c:pt>
                <c:pt idx="8">
                  <c:v>87695.52579610268</c:v>
                </c:pt>
                <c:pt idx="9">
                  <c:v>86217.997204568775</c:v>
                </c:pt>
                <c:pt idx="10">
                  <c:v>82234.582390333569</c:v>
                </c:pt>
                <c:pt idx="11">
                  <c:v>138775.29586793209</c:v>
                </c:pt>
                <c:pt idx="12">
                  <c:v>76421.584358953347</c:v>
                </c:pt>
                <c:pt idx="13">
                  <c:v>91609.626116547312</c:v>
                </c:pt>
                <c:pt idx="14">
                  <c:v>71340.366738036697</c:v>
                </c:pt>
                <c:pt idx="15">
                  <c:v>70138.396276840736</c:v>
                </c:pt>
                <c:pt idx="16">
                  <c:v>68507.090273922411</c:v>
                </c:pt>
                <c:pt idx="17">
                  <c:v>65474.943430969914</c:v>
                </c:pt>
                <c:pt idx="18">
                  <c:v>62169.008115027827</c:v>
                </c:pt>
                <c:pt idx="19">
                  <c:v>68170.046827849525</c:v>
                </c:pt>
                <c:pt idx="20">
                  <c:v>58035.43430654423</c:v>
                </c:pt>
                <c:pt idx="21">
                  <c:v>131446.62372523558</c:v>
                </c:pt>
                <c:pt idx="22">
                  <c:v>54176.698925570483</c:v>
                </c:pt>
                <c:pt idx="23">
                  <c:v>53263.908667107695</c:v>
                </c:pt>
                <c:pt idx="24">
                  <c:v>50803.027531754851</c:v>
                </c:pt>
              </c:numCache>
            </c:numRef>
          </c:val>
          <c:smooth val="0"/>
          <c:extLst>
            <c:ext xmlns:c16="http://schemas.microsoft.com/office/drawing/2014/chart" uri="{C3380CC4-5D6E-409C-BE32-E72D297353CC}">
              <c16:uniqueId val="{00000006-B2E3-40A6-83A1-3F2F3840D828}"/>
            </c:ext>
          </c:extLst>
        </c:ser>
        <c:ser>
          <c:idx val="7"/>
          <c:order val="7"/>
          <c:tx>
            <c:strRef>
              <c:f>'Revenue summary'!$A$11</c:f>
              <c:strCache>
                <c:ptCount val="1"/>
                <c:pt idx="0">
                  <c:v>Option 11C</c:v>
                </c:pt>
              </c:strCache>
            </c:strRef>
          </c:tx>
          <c:marker>
            <c:symbol val="none"/>
          </c:marker>
          <c:cat>
            <c:strRef>
              <c:f>'Revenue summary'!$B$1:$Z$1</c:f>
              <c:strCache>
                <c:ptCount val="25"/>
                <c:pt idx="0">
                  <c:v>Yr1</c:v>
                </c:pt>
                <c:pt idx="1">
                  <c:v>Yr2</c:v>
                </c:pt>
                <c:pt idx="2">
                  <c:v>Yr3</c:v>
                </c:pt>
                <c:pt idx="3">
                  <c:v>Yr4</c:v>
                </c:pt>
                <c:pt idx="4">
                  <c:v>Yr5</c:v>
                </c:pt>
                <c:pt idx="5">
                  <c:v>Yr6</c:v>
                </c:pt>
                <c:pt idx="6">
                  <c:v>Yr7</c:v>
                </c:pt>
                <c:pt idx="7">
                  <c:v>Yr8</c:v>
                </c:pt>
                <c:pt idx="8">
                  <c:v>Yr9</c:v>
                </c:pt>
                <c:pt idx="9">
                  <c:v>Yr10</c:v>
                </c:pt>
                <c:pt idx="10">
                  <c:v>Yr11</c:v>
                </c:pt>
                <c:pt idx="11">
                  <c:v>Yr12</c:v>
                </c:pt>
                <c:pt idx="12">
                  <c:v>Yr13</c:v>
                </c:pt>
                <c:pt idx="13">
                  <c:v>Yr14</c:v>
                </c:pt>
                <c:pt idx="14">
                  <c:v>Yr15</c:v>
                </c:pt>
                <c:pt idx="15">
                  <c:v>Yr16</c:v>
                </c:pt>
                <c:pt idx="16">
                  <c:v>Yr17</c:v>
                </c:pt>
                <c:pt idx="17">
                  <c:v>Yr18</c:v>
                </c:pt>
                <c:pt idx="18">
                  <c:v>Yr19</c:v>
                </c:pt>
                <c:pt idx="19">
                  <c:v>Yr20</c:v>
                </c:pt>
                <c:pt idx="20">
                  <c:v>Yr21</c:v>
                </c:pt>
                <c:pt idx="21">
                  <c:v>Yr22</c:v>
                </c:pt>
                <c:pt idx="22">
                  <c:v>Yr23</c:v>
                </c:pt>
                <c:pt idx="23">
                  <c:v>Yr24</c:v>
                </c:pt>
                <c:pt idx="24">
                  <c:v>Yr25</c:v>
                </c:pt>
              </c:strCache>
            </c:strRef>
          </c:cat>
          <c:val>
            <c:numRef>
              <c:f>'Revenue summary'!$B$11:$Z$11</c:f>
              <c:numCache>
                <c:formatCode>_-"£"* #,##0_-;\-"£"* #,##0_-;_-"£"* "-"??_-;_-@_-</c:formatCode>
                <c:ptCount val="25"/>
                <c:pt idx="0">
                  <c:v>116920.77294685991</c:v>
                </c:pt>
                <c:pt idx="1">
                  <c:v>104798.71175523351</c:v>
                </c:pt>
                <c:pt idx="2">
                  <c:v>949729.43409972556</c:v>
                </c:pt>
                <c:pt idx="3">
                  <c:v>90955.039631583102</c:v>
                </c:pt>
                <c:pt idx="4">
                  <c:v>90984.462383898965</c:v>
                </c:pt>
                <c:pt idx="5">
                  <c:v>91922.318804198832</c:v>
                </c:pt>
                <c:pt idx="6">
                  <c:v>92698.987912088953</c:v>
                </c:pt>
                <c:pt idx="7">
                  <c:v>103009.62113139709</c:v>
                </c:pt>
                <c:pt idx="8">
                  <c:v>87695.52579610268</c:v>
                </c:pt>
                <c:pt idx="9">
                  <c:v>86217.997204568775</c:v>
                </c:pt>
                <c:pt idx="10">
                  <c:v>82234.582390333569</c:v>
                </c:pt>
                <c:pt idx="11">
                  <c:v>138775.29586793209</c:v>
                </c:pt>
                <c:pt idx="12">
                  <c:v>76421.584358953347</c:v>
                </c:pt>
                <c:pt idx="13">
                  <c:v>91609.626116547312</c:v>
                </c:pt>
                <c:pt idx="14">
                  <c:v>71340.366738036697</c:v>
                </c:pt>
                <c:pt idx="15">
                  <c:v>70138.396276840736</c:v>
                </c:pt>
                <c:pt idx="16">
                  <c:v>68507.090273922411</c:v>
                </c:pt>
                <c:pt idx="17">
                  <c:v>65474.943430969914</c:v>
                </c:pt>
                <c:pt idx="18">
                  <c:v>62169.008115027827</c:v>
                </c:pt>
                <c:pt idx="19">
                  <c:v>68170.046827849525</c:v>
                </c:pt>
                <c:pt idx="20">
                  <c:v>58035.43430654423</c:v>
                </c:pt>
                <c:pt idx="21">
                  <c:v>131446.62372523558</c:v>
                </c:pt>
                <c:pt idx="22">
                  <c:v>54176.698925570483</c:v>
                </c:pt>
                <c:pt idx="23">
                  <c:v>53263.908667107695</c:v>
                </c:pt>
                <c:pt idx="24">
                  <c:v>50803.027531754851</c:v>
                </c:pt>
              </c:numCache>
            </c:numRef>
          </c:val>
          <c:smooth val="0"/>
          <c:extLst>
            <c:ext xmlns:c16="http://schemas.microsoft.com/office/drawing/2014/chart" uri="{C3380CC4-5D6E-409C-BE32-E72D297353CC}">
              <c16:uniqueId val="{00000007-B2E3-40A6-83A1-3F2F3840D828}"/>
            </c:ext>
          </c:extLst>
        </c:ser>
        <c:ser>
          <c:idx val="8"/>
          <c:order val="8"/>
          <c:tx>
            <c:strRef>
              <c:f>'Revenue summary'!$A$4</c:f>
              <c:strCache>
                <c:ptCount val="1"/>
                <c:pt idx="0">
                  <c:v>Option 4A</c:v>
                </c:pt>
              </c:strCache>
            </c:strRef>
          </c:tx>
          <c:marker>
            <c:symbol val="none"/>
          </c:marker>
          <c:cat>
            <c:strRef>
              <c:f>'Revenue summary'!$B$1:$Z$1</c:f>
              <c:strCache>
                <c:ptCount val="25"/>
                <c:pt idx="0">
                  <c:v>Yr1</c:v>
                </c:pt>
                <c:pt idx="1">
                  <c:v>Yr2</c:v>
                </c:pt>
                <c:pt idx="2">
                  <c:v>Yr3</c:v>
                </c:pt>
                <c:pt idx="3">
                  <c:v>Yr4</c:v>
                </c:pt>
                <c:pt idx="4">
                  <c:v>Yr5</c:v>
                </c:pt>
                <c:pt idx="5">
                  <c:v>Yr6</c:v>
                </c:pt>
                <c:pt idx="6">
                  <c:v>Yr7</c:v>
                </c:pt>
                <c:pt idx="7">
                  <c:v>Yr8</c:v>
                </c:pt>
                <c:pt idx="8">
                  <c:v>Yr9</c:v>
                </c:pt>
                <c:pt idx="9">
                  <c:v>Yr10</c:v>
                </c:pt>
                <c:pt idx="10">
                  <c:v>Yr11</c:v>
                </c:pt>
                <c:pt idx="11">
                  <c:v>Yr12</c:v>
                </c:pt>
                <c:pt idx="12">
                  <c:v>Yr13</c:v>
                </c:pt>
                <c:pt idx="13">
                  <c:v>Yr14</c:v>
                </c:pt>
                <c:pt idx="14">
                  <c:v>Yr15</c:v>
                </c:pt>
                <c:pt idx="15">
                  <c:v>Yr16</c:v>
                </c:pt>
                <c:pt idx="16">
                  <c:v>Yr17</c:v>
                </c:pt>
                <c:pt idx="17">
                  <c:v>Yr18</c:v>
                </c:pt>
                <c:pt idx="18">
                  <c:v>Yr19</c:v>
                </c:pt>
                <c:pt idx="19">
                  <c:v>Yr20</c:v>
                </c:pt>
                <c:pt idx="20">
                  <c:v>Yr21</c:v>
                </c:pt>
                <c:pt idx="21">
                  <c:v>Yr22</c:v>
                </c:pt>
                <c:pt idx="22">
                  <c:v>Yr23</c:v>
                </c:pt>
                <c:pt idx="23">
                  <c:v>Yr24</c:v>
                </c:pt>
                <c:pt idx="24">
                  <c:v>Yr25</c:v>
                </c:pt>
              </c:strCache>
            </c:strRef>
          </c:cat>
          <c:val>
            <c:numRef>
              <c:f>'Revenue summary'!$B$4:$Z$4</c:f>
              <c:numCache>
                <c:formatCode>_-"£"* #,##0_-;\-"£"* #,##0_-;_-"£"* "-"??_-;_-@_-</c:formatCode>
                <c:ptCount val="25"/>
                <c:pt idx="0">
                  <c:v>184025.12077294689</c:v>
                </c:pt>
                <c:pt idx="1">
                  <c:v>790816.12172979536</c:v>
                </c:pt>
                <c:pt idx="2">
                  <c:v>479481.76176017738</c:v>
                </c:pt>
                <c:pt idx="3">
                  <c:v>231029.79186962391</c:v>
                </c:pt>
                <c:pt idx="4">
                  <c:v>228898.82514215837</c:v>
                </c:pt>
                <c:pt idx="5">
                  <c:v>228256.07828309081</c:v>
                </c:pt>
                <c:pt idx="6">
                  <c:v>229248.4115207282</c:v>
                </c:pt>
                <c:pt idx="7">
                  <c:v>240536.77572749142</c:v>
                </c:pt>
                <c:pt idx="8">
                  <c:v>213950.81537368614</c:v>
                </c:pt>
                <c:pt idx="9">
                  <c:v>208869.45900212388</c:v>
                </c:pt>
                <c:pt idx="10">
                  <c:v>211403.69992253644</c:v>
                </c:pt>
                <c:pt idx="11">
                  <c:v>287224.53999025462</c:v>
                </c:pt>
                <c:pt idx="12">
                  <c:v>189581.41313317095</c:v>
                </c:pt>
                <c:pt idx="13">
                  <c:v>208046.66682073355</c:v>
                </c:pt>
                <c:pt idx="14">
                  <c:v>174049.12615666277</c:v>
                </c:pt>
                <c:pt idx="15">
                  <c:v>170221.67031356011</c:v>
                </c:pt>
                <c:pt idx="16">
                  <c:v>165501.2237714376</c:v>
                </c:pt>
                <c:pt idx="17">
                  <c:v>158564.58315403375</c:v>
                </c:pt>
                <c:pt idx="18">
                  <c:v>153015.23975245954</c:v>
                </c:pt>
                <c:pt idx="19">
                  <c:v>159183.22080077179</c:v>
                </c:pt>
                <c:pt idx="20">
                  <c:v>155746.38151263181</c:v>
                </c:pt>
                <c:pt idx="21">
                  <c:v>255983.59696069578</c:v>
                </c:pt>
                <c:pt idx="22">
                  <c:v>132174.91775270979</c:v>
                </c:pt>
                <c:pt idx="23">
                  <c:v>129035.74831645227</c:v>
                </c:pt>
                <c:pt idx="24">
                  <c:v>125992.8623491177</c:v>
                </c:pt>
              </c:numCache>
            </c:numRef>
          </c:val>
          <c:smooth val="0"/>
          <c:extLst>
            <c:ext xmlns:c16="http://schemas.microsoft.com/office/drawing/2014/chart" uri="{C3380CC4-5D6E-409C-BE32-E72D297353CC}">
              <c16:uniqueId val="{00000008-B2E3-40A6-83A1-3F2F3840D828}"/>
            </c:ext>
          </c:extLst>
        </c:ser>
        <c:ser>
          <c:idx val="9"/>
          <c:order val="9"/>
          <c:tx>
            <c:strRef>
              <c:f>'Revenue summary'!$A$5</c:f>
              <c:strCache>
                <c:ptCount val="1"/>
                <c:pt idx="0">
                  <c:v>Option 4B</c:v>
                </c:pt>
              </c:strCache>
            </c:strRef>
          </c:tx>
          <c:marker>
            <c:symbol val="none"/>
          </c:marker>
          <c:cat>
            <c:strRef>
              <c:f>'Revenue summary'!$B$1:$Z$1</c:f>
              <c:strCache>
                <c:ptCount val="25"/>
                <c:pt idx="0">
                  <c:v>Yr1</c:v>
                </c:pt>
                <c:pt idx="1">
                  <c:v>Yr2</c:v>
                </c:pt>
                <c:pt idx="2">
                  <c:v>Yr3</c:v>
                </c:pt>
                <c:pt idx="3">
                  <c:v>Yr4</c:v>
                </c:pt>
                <c:pt idx="4">
                  <c:v>Yr5</c:v>
                </c:pt>
                <c:pt idx="5">
                  <c:v>Yr6</c:v>
                </c:pt>
                <c:pt idx="6">
                  <c:v>Yr7</c:v>
                </c:pt>
                <c:pt idx="7">
                  <c:v>Yr8</c:v>
                </c:pt>
                <c:pt idx="8">
                  <c:v>Yr9</c:v>
                </c:pt>
                <c:pt idx="9">
                  <c:v>Yr10</c:v>
                </c:pt>
                <c:pt idx="10">
                  <c:v>Yr11</c:v>
                </c:pt>
                <c:pt idx="11">
                  <c:v>Yr12</c:v>
                </c:pt>
                <c:pt idx="12">
                  <c:v>Yr13</c:v>
                </c:pt>
                <c:pt idx="13">
                  <c:v>Yr14</c:v>
                </c:pt>
                <c:pt idx="14">
                  <c:v>Yr15</c:v>
                </c:pt>
                <c:pt idx="15">
                  <c:v>Yr16</c:v>
                </c:pt>
                <c:pt idx="16">
                  <c:v>Yr17</c:v>
                </c:pt>
                <c:pt idx="17">
                  <c:v>Yr18</c:v>
                </c:pt>
                <c:pt idx="18">
                  <c:v>Yr19</c:v>
                </c:pt>
                <c:pt idx="19">
                  <c:v>Yr20</c:v>
                </c:pt>
                <c:pt idx="20">
                  <c:v>Yr21</c:v>
                </c:pt>
                <c:pt idx="21">
                  <c:v>Yr22</c:v>
                </c:pt>
                <c:pt idx="22">
                  <c:v>Yr23</c:v>
                </c:pt>
                <c:pt idx="23">
                  <c:v>Yr24</c:v>
                </c:pt>
                <c:pt idx="24">
                  <c:v>Yr25</c:v>
                </c:pt>
              </c:strCache>
            </c:strRef>
          </c:cat>
          <c:val>
            <c:numRef>
              <c:f>'Revenue summary'!$B$5:$Z$5</c:f>
              <c:numCache>
                <c:formatCode>_-"£"* #,##0_-;\-"£"* #,##0_-;_-"£"* "-"??_-;_-@_-</c:formatCode>
                <c:ptCount val="25"/>
                <c:pt idx="0">
                  <c:v>299997.10144927539</c:v>
                </c:pt>
                <c:pt idx="1">
                  <c:v>972134.70559406292</c:v>
                </c:pt>
                <c:pt idx="2">
                  <c:v>654668.79931019433</c:v>
                </c:pt>
                <c:pt idx="3">
                  <c:v>400292.63008220075</c:v>
                </c:pt>
                <c:pt idx="4">
                  <c:v>392437.79926059005</c:v>
                </c:pt>
                <c:pt idx="5">
                  <c:v>386264.74892891856</c:v>
                </c:pt>
                <c:pt idx="6">
                  <c:v>381913.79378722847</c:v>
                </c:pt>
                <c:pt idx="7">
                  <c:v>388039.56052604242</c:v>
                </c:pt>
                <c:pt idx="8">
                  <c:v>356465.58329499146</c:v>
                </c:pt>
                <c:pt idx="9">
                  <c:v>346564.88694541407</c:v>
                </c:pt>
                <c:pt idx="10">
                  <c:v>344442.76073730958</c:v>
                </c:pt>
                <c:pt idx="11">
                  <c:v>415764.69536684704</c:v>
                </c:pt>
                <c:pt idx="12">
                  <c:v>313774.79997045832</c:v>
                </c:pt>
                <c:pt idx="13">
                  <c:v>328040.27729154262</c:v>
                </c:pt>
                <c:pt idx="14">
                  <c:v>289984.98168401449</c:v>
                </c:pt>
                <c:pt idx="15">
                  <c:v>282236.98966365843</c:v>
                </c:pt>
                <c:pt idx="16">
                  <c:v>273728.58546235383</c:v>
                </c:pt>
                <c:pt idx="17">
                  <c:v>263132.08237231034</c:v>
                </c:pt>
                <c:pt idx="18">
                  <c:v>254046.6399633548</c:v>
                </c:pt>
                <c:pt idx="19">
                  <c:v>256798.10023158847</c:v>
                </c:pt>
                <c:pt idx="20">
                  <c:v>250060.27468250299</c:v>
                </c:pt>
                <c:pt idx="21">
                  <c:v>347108.13142433943</c:v>
                </c:pt>
                <c:pt idx="22">
                  <c:v>220217.94621999835</c:v>
                </c:pt>
                <c:pt idx="23">
                  <c:v>214101.4763041707</c:v>
                </c:pt>
                <c:pt idx="24">
                  <c:v>309805.37560606521</c:v>
                </c:pt>
              </c:numCache>
            </c:numRef>
          </c:val>
          <c:smooth val="0"/>
          <c:extLst>
            <c:ext xmlns:c16="http://schemas.microsoft.com/office/drawing/2014/chart" uri="{C3380CC4-5D6E-409C-BE32-E72D297353CC}">
              <c16:uniqueId val="{00000009-B2E3-40A6-83A1-3F2F3840D828}"/>
            </c:ext>
          </c:extLst>
        </c:ser>
        <c:dLbls>
          <c:showLegendKey val="0"/>
          <c:showVal val="0"/>
          <c:showCatName val="0"/>
          <c:showSerName val="0"/>
          <c:showPercent val="0"/>
          <c:showBubbleSize val="0"/>
        </c:dLbls>
        <c:smooth val="0"/>
        <c:axId val="100233984"/>
        <c:axId val="100235520"/>
      </c:lineChart>
      <c:catAx>
        <c:axId val="100233984"/>
        <c:scaling>
          <c:orientation val="minMax"/>
        </c:scaling>
        <c:delete val="0"/>
        <c:axPos val="b"/>
        <c:numFmt formatCode="General" sourceLinked="0"/>
        <c:majorTickMark val="out"/>
        <c:minorTickMark val="none"/>
        <c:tickLblPos val="nextTo"/>
        <c:crossAx val="100235520"/>
        <c:crosses val="autoZero"/>
        <c:auto val="1"/>
        <c:lblAlgn val="ctr"/>
        <c:lblOffset val="100"/>
        <c:noMultiLvlLbl val="0"/>
      </c:catAx>
      <c:valAx>
        <c:axId val="100235520"/>
        <c:scaling>
          <c:orientation val="minMax"/>
        </c:scaling>
        <c:delete val="0"/>
        <c:axPos val="l"/>
        <c:majorGridlines/>
        <c:numFmt formatCode="_-&quot;£&quot;* #,##0_-;\-&quot;£&quot;* #,##0_-;_-&quot;£&quot;* &quot;-&quot;??_-;_-@_-" sourceLinked="1"/>
        <c:majorTickMark val="out"/>
        <c:minorTickMark val="none"/>
        <c:tickLblPos val="nextTo"/>
        <c:crossAx val="10023398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200" b="1" i="0" u="none" strike="noStrike" baseline="0">
                <a:effectLst/>
              </a:rPr>
              <a:t>Comparison of Cashflows on the basis of Cash Purchase </a:t>
            </a:r>
          </a:p>
          <a:p>
            <a:pPr>
              <a:defRPr/>
            </a:pPr>
            <a:r>
              <a:rPr lang="en-GB" sz="1200" b="1" i="0" u="none" strike="noStrike" baseline="0">
                <a:effectLst/>
              </a:rPr>
              <a:t>Revenue and Capital Costs at NPV Yr1 - Yr25</a:t>
            </a:r>
            <a:endParaRPr lang="en-GB" sz="1200"/>
          </a:p>
        </c:rich>
      </c:tx>
      <c:layout>
        <c:manualLayout>
          <c:xMode val="edge"/>
          <c:yMode val="edge"/>
          <c:x val="0.32561831127698165"/>
          <c:y val="2.5460467530172497E-2"/>
        </c:manualLayout>
      </c:layout>
      <c:overlay val="0"/>
    </c:title>
    <c:autoTitleDeleted val="0"/>
    <c:plotArea>
      <c:layout/>
      <c:lineChart>
        <c:grouping val="standard"/>
        <c:varyColors val="0"/>
        <c:ser>
          <c:idx val="0"/>
          <c:order val="0"/>
          <c:tx>
            <c:strRef>
              <c:f>'Cashflow Cash Basis'!$A$2</c:f>
              <c:strCache>
                <c:ptCount val="1"/>
                <c:pt idx="0">
                  <c:v>Option 1</c:v>
                </c:pt>
              </c:strCache>
            </c:strRef>
          </c:tx>
          <c:marker>
            <c:symbol val="none"/>
          </c:marker>
          <c:cat>
            <c:strRef>
              <c:f>'Cashflow Cash Basis'!$B$1:$Z$1</c:f>
              <c:strCache>
                <c:ptCount val="25"/>
                <c:pt idx="0">
                  <c:v>Yr1</c:v>
                </c:pt>
                <c:pt idx="1">
                  <c:v>Yr2</c:v>
                </c:pt>
                <c:pt idx="2">
                  <c:v>Yr3</c:v>
                </c:pt>
                <c:pt idx="3">
                  <c:v>Yr4</c:v>
                </c:pt>
                <c:pt idx="4">
                  <c:v>Yr5</c:v>
                </c:pt>
                <c:pt idx="5">
                  <c:v>Yr6</c:v>
                </c:pt>
                <c:pt idx="6">
                  <c:v>Yr7</c:v>
                </c:pt>
                <c:pt idx="7">
                  <c:v>Yr8</c:v>
                </c:pt>
                <c:pt idx="8">
                  <c:v>Yr9</c:v>
                </c:pt>
                <c:pt idx="9">
                  <c:v>Yr10</c:v>
                </c:pt>
                <c:pt idx="10">
                  <c:v>Yr11</c:v>
                </c:pt>
                <c:pt idx="11">
                  <c:v>Yr12</c:v>
                </c:pt>
                <c:pt idx="12">
                  <c:v>Yr13</c:v>
                </c:pt>
                <c:pt idx="13">
                  <c:v>Yr14</c:v>
                </c:pt>
                <c:pt idx="14">
                  <c:v>Yr15</c:v>
                </c:pt>
                <c:pt idx="15">
                  <c:v>Yr16</c:v>
                </c:pt>
                <c:pt idx="16">
                  <c:v>Yr17</c:v>
                </c:pt>
                <c:pt idx="17">
                  <c:v>Yr18</c:v>
                </c:pt>
                <c:pt idx="18">
                  <c:v>Yr19</c:v>
                </c:pt>
                <c:pt idx="19">
                  <c:v>Yr20</c:v>
                </c:pt>
                <c:pt idx="20">
                  <c:v>Yr21</c:v>
                </c:pt>
                <c:pt idx="21">
                  <c:v>Yr22</c:v>
                </c:pt>
                <c:pt idx="22">
                  <c:v>Yr23</c:v>
                </c:pt>
                <c:pt idx="23">
                  <c:v>Yr24</c:v>
                </c:pt>
                <c:pt idx="24">
                  <c:v>Yr25</c:v>
                </c:pt>
              </c:strCache>
            </c:strRef>
          </c:cat>
          <c:val>
            <c:numRef>
              <c:f>'Cashflow Cash Basis'!$B$2:$Z$2</c:f>
              <c:numCache>
                <c:formatCode>_-"£"* #,##0_-;\-"£"* #,##0_-;_-"£"* "-"??_-;_-@_-</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0-F3C3-4FD2-88B8-6A10C919749F}"/>
            </c:ext>
          </c:extLst>
        </c:ser>
        <c:ser>
          <c:idx val="1"/>
          <c:order val="1"/>
          <c:tx>
            <c:strRef>
              <c:f>'Cashflow Cash Basis'!$A$3</c:f>
              <c:strCache>
                <c:ptCount val="1"/>
                <c:pt idx="0">
                  <c:v>Option 2</c:v>
                </c:pt>
              </c:strCache>
            </c:strRef>
          </c:tx>
          <c:marker>
            <c:symbol val="none"/>
          </c:marker>
          <c:cat>
            <c:strRef>
              <c:f>'Cashflow Cash Basis'!$B$1:$Z$1</c:f>
              <c:strCache>
                <c:ptCount val="25"/>
                <c:pt idx="0">
                  <c:v>Yr1</c:v>
                </c:pt>
                <c:pt idx="1">
                  <c:v>Yr2</c:v>
                </c:pt>
                <c:pt idx="2">
                  <c:v>Yr3</c:v>
                </c:pt>
                <c:pt idx="3">
                  <c:v>Yr4</c:v>
                </c:pt>
                <c:pt idx="4">
                  <c:v>Yr5</c:v>
                </c:pt>
                <c:pt idx="5">
                  <c:v>Yr6</c:v>
                </c:pt>
                <c:pt idx="6">
                  <c:v>Yr7</c:v>
                </c:pt>
                <c:pt idx="7">
                  <c:v>Yr8</c:v>
                </c:pt>
                <c:pt idx="8">
                  <c:v>Yr9</c:v>
                </c:pt>
                <c:pt idx="9">
                  <c:v>Yr10</c:v>
                </c:pt>
                <c:pt idx="10">
                  <c:v>Yr11</c:v>
                </c:pt>
                <c:pt idx="11">
                  <c:v>Yr12</c:v>
                </c:pt>
                <c:pt idx="12">
                  <c:v>Yr13</c:v>
                </c:pt>
                <c:pt idx="13">
                  <c:v>Yr14</c:v>
                </c:pt>
                <c:pt idx="14">
                  <c:v>Yr15</c:v>
                </c:pt>
                <c:pt idx="15">
                  <c:v>Yr16</c:v>
                </c:pt>
                <c:pt idx="16">
                  <c:v>Yr17</c:v>
                </c:pt>
                <c:pt idx="17">
                  <c:v>Yr18</c:v>
                </c:pt>
                <c:pt idx="18">
                  <c:v>Yr19</c:v>
                </c:pt>
                <c:pt idx="19">
                  <c:v>Yr20</c:v>
                </c:pt>
                <c:pt idx="20">
                  <c:v>Yr21</c:v>
                </c:pt>
                <c:pt idx="21">
                  <c:v>Yr22</c:v>
                </c:pt>
                <c:pt idx="22">
                  <c:v>Yr23</c:v>
                </c:pt>
                <c:pt idx="23">
                  <c:v>Yr24</c:v>
                </c:pt>
                <c:pt idx="24">
                  <c:v>Yr25</c:v>
                </c:pt>
              </c:strCache>
            </c:strRef>
          </c:cat>
          <c:val>
            <c:numRef>
              <c:f>'Cashflow Cash Basis'!$B$3:$Z$3</c:f>
              <c:numCache>
                <c:formatCode>_-"£"* #,##0_-;\-"£"* #,##0_-;_-"£"* "-"??_-;_-@_-</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1-F3C3-4FD2-88B8-6A10C919749F}"/>
            </c:ext>
          </c:extLst>
        </c:ser>
        <c:ser>
          <c:idx val="2"/>
          <c:order val="2"/>
          <c:tx>
            <c:strRef>
              <c:f>'Cashflow Cash Basis'!$A$4</c:f>
              <c:strCache>
                <c:ptCount val="1"/>
                <c:pt idx="0">
                  <c:v>Option 4A</c:v>
                </c:pt>
              </c:strCache>
            </c:strRef>
          </c:tx>
          <c:marker>
            <c:symbol val="none"/>
          </c:marker>
          <c:cat>
            <c:strRef>
              <c:f>'Cashflow Cash Basis'!$B$1:$Z$1</c:f>
              <c:strCache>
                <c:ptCount val="25"/>
                <c:pt idx="0">
                  <c:v>Yr1</c:v>
                </c:pt>
                <c:pt idx="1">
                  <c:v>Yr2</c:v>
                </c:pt>
                <c:pt idx="2">
                  <c:v>Yr3</c:v>
                </c:pt>
                <c:pt idx="3">
                  <c:v>Yr4</c:v>
                </c:pt>
                <c:pt idx="4">
                  <c:v>Yr5</c:v>
                </c:pt>
                <c:pt idx="5">
                  <c:v>Yr6</c:v>
                </c:pt>
                <c:pt idx="6">
                  <c:v>Yr7</c:v>
                </c:pt>
                <c:pt idx="7">
                  <c:v>Yr8</c:v>
                </c:pt>
                <c:pt idx="8">
                  <c:v>Yr9</c:v>
                </c:pt>
                <c:pt idx="9">
                  <c:v>Yr10</c:v>
                </c:pt>
                <c:pt idx="10">
                  <c:v>Yr11</c:v>
                </c:pt>
                <c:pt idx="11">
                  <c:v>Yr12</c:v>
                </c:pt>
                <c:pt idx="12">
                  <c:v>Yr13</c:v>
                </c:pt>
                <c:pt idx="13">
                  <c:v>Yr14</c:v>
                </c:pt>
                <c:pt idx="14">
                  <c:v>Yr15</c:v>
                </c:pt>
                <c:pt idx="15">
                  <c:v>Yr16</c:v>
                </c:pt>
                <c:pt idx="16">
                  <c:v>Yr17</c:v>
                </c:pt>
                <c:pt idx="17">
                  <c:v>Yr18</c:v>
                </c:pt>
                <c:pt idx="18">
                  <c:v>Yr19</c:v>
                </c:pt>
                <c:pt idx="19">
                  <c:v>Yr20</c:v>
                </c:pt>
                <c:pt idx="20">
                  <c:v>Yr21</c:v>
                </c:pt>
                <c:pt idx="21">
                  <c:v>Yr22</c:v>
                </c:pt>
                <c:pt idx="22">
                  <c:v>Yr23</c:v>
                </c:pt>
                <c:pt idx="23">
                  <c:v>Yr24</c:v>
                </c:pt>
                <c:pt idx="24">
                  <c:v>Yr25</c:v>
                </c:pt>
              </c:strCache>
            </c:strRef>
          </c:cat>
          <c:val>
            <c:numRef>
              <c:f>'Cashflow Cash Basis'!$B$4:$Z$4</c:f>
              <c:numCache>
                <c:formatCode>_-"£"* #,##0_-;\-"£"* #,##0_-;_-"£"* "-"??_-;_-@_-</c:formatCode>
                <c:ptCount val="25"/>
                <c:pt idx="0">
                  <c:v>2265184.5410628021</c:v>
                </c:pt>
                <c:pt idx="1">
                  <c:v>3001269.5745524988</c:v>
                </c:pt>
                <c:pt idx="2">
                  <c:v>479481.76176017738</c:v>
                </c:pt>
                <c:pt idx="3">
                  <c:v>231029.79186962391</c:v>
                </c:pt>
                <c:pt idx="4">
                  <c:v>228898.82514215837</c:v>
                </c:pt>
                <c:pt idx="5">
                  <c:v>228256.07828309081</c:v>
                </c:pt>
                <c:pt idx="6">
                  <c:v>229248.4115207282</c:v>
                </c:pt>
                <c:pt idx="7">
                  <c:v>240536.77572749142</c:v>
                </c:pt>
                <c:pt idx="8">
                  <c:v>213950.81537368614</c:v>
                </c:pt>
                <c:pt idx="9">
                  <c:v>208869.45900212388</c:v>
                </c:pt>
                <c:pt idx="10">
                  <c:v>211403.69992253644</c:v>
                </c:pt>
                <c:pt idx="11">
                  <c:v>287224.53999025462</c:v>
                </c:pt>
                <c:pt idx="12">
                  <c:v>189581.41313317095</c:v>
                </c:pt>
                <c:pt idx="13">
                  <c:v>208046.66682073355</c:v>
                </c:pt>
                <c:pt idx="14">
                  <c:v>174049.12615666277</c:v>
                </c:pt>
                <c:pt idx="15">
                  <c:v>170221.67031356011</c:v>
                </c:pt>
                <c:pt idx="16">
                  <c:v>165501.2237714376</c:v>
                </c:pt>
                <c:pt idx="17">
                  <c:v>158564.58315403375</c:v>
                </c:pt>
                <c:pt idx="18">
                  <c:v>153015.23975245954</c:v>
                </c:pt>
                <c:pt idx="19">
                  <c:v>159183.22080077179</c:v>
                </c:pt>
                <c:pt idx="20">
                  <c:v>155746.38151263181</c:v>
                </c:pt>
                <c:pt idx="21">
                  <c:v>255983.59696069578</c:v>
                </c:pt>
                <c:pt idx="22">
                  <c:v>132174.91775270979</c:v>
                </c:pt>
                <c:pt idx="23">
                  <c:v>129035.74831645227</c:v>
                </c:pt>
                <c:pt idx="24">
                  <c:v>-524086.79093595309</c:v>
                </c:pt>
              </c:numCache>
            </c:numRef>
          </c:val>
          <c:smooth val="0"/>
          <c:extLst>
            <c:ext xmlns:c16="http://schemas.microsoft.com/office/drawing/2014/chart" uri="{C3380CC4-5D6E-409C-BE32-E72D297353CC}">
              <c16:uniqueId val="{00000002-F3C3-4FD2-88B8-6A10C919749F}"/>
            </c:ext>
          </c:extLst>
        </c:ser>
        <c:ser>
          <c:idx val="3"/>
          <c:order val="3"/>
          <c:tx>
            <c:strRef>
              <c:f>'Cashflow Cash Basis'!$A$5</c:f>
              <c:strCache>
                <c:ptCount val="1"/>
                <c:pt idx="0">
                  <c:v>Option 4B</c:v>
                </c:pt>
              </c:strCache>
            </c:strRef>
          </c:tx>
          <c:marker>
            <c:symbol val="none"/>
          </c:marker>
          <c:cat>
            <c:strRef>
              <c:f>'Cashflow Cash Basis'!$B$1:$Z$1</c:f>
              <c:strCache>
                <c:ptCount val="25"/>
                <c:pt idx="0">
                  <c:v>Yr1</c:v>
                </c:pt>
                <c:pt idx="1">
                  <c:v>Yr2</c:v>
                </c:pt>
                <c:pt idx="2">
                  <c:v>Yr3</c:v>
                </c:pt>
                <c:pt idx="3">
                  <c:v>Yr4</c:v>
                </c:pt>
                <c:pt idx="4">
                  <c:v>Yr5</c:v>
                </c:pt>
                <c:pt idx="5">
                  <c:v>Yr6</c:v>
                </c:pt>
                <c:pt idx="6">
                  <c:v>Yr7</c:v>
                </c:pt>
                <c:pt idx="7">
                  <c:v>Yr8</c:v>
                </c:pt>
                <c:pt idx="8">
                  <c:v>Yr9</c:v>
                </c:pt>
                <c:pt idx="9">
                  <c:v>Yr10</c:v>
                </c:pt>
                <c:pt idx="10">
                  <c:v>Yr11</c:v>
                </c:pt>
                <c:pt idx="11">
                  <c:v>Yr12</c:v>
                </c:pt>
                <c:pt idx="12">
                  <c:v>Yr13</c:v>
                </c:pt>
                <c:pt idx="13">
                  <c:v>Yr14</c:v>
                </c:pt>
                <c:pt idx="14">
                  <c:v>Yr15</c:v>
                </c:pt>
                <c:pt idx="15">
                  <c:v>Yr16</c:v>
                </c:pt>
                <c:pt idx="16">
                  <c:v>Yr17</c:v>
                </c:pt>
                <c:pt idx="17">
                  <c:v>Yr18</c:v>
                </c:pt>
                <c:pt idx="18">
                  <c:v>Yr19</c:v>
                </c:pt>
                <c:pt idx="19">
                  <c:v>Yr20</c:v>
                </c:pt>
                <c:pt idx="20">
                  <c:v>Yr21</c:v>
                </c:pt>
                <c:pt idx="21">
                  <c:v>Yr22</c:v>
                </c:pt>
                <c:pt idx="22">
                  <c:v>Yr23</c:v>
                </c:pt>
                <c:pt idx="23">
                  <c:v>Yr24</c:v>
                </c:pt>
                <c:pt idx="24">
                  <c:v>Yr25</c:v>
                </c:pt>
              </c:strCache>
            </c:strRef>
          </c:cat>
          <c:val>
            <c:numRef>
              <c:f>'Cashflow Cash Basis'!$B$5:$Z$5</c:f>
              <c:numCache>
                <c:formatCode>_-"£"* #,##0_-;\-"£"* #,##0_-;_-"£"* "-"??_-;_-@_-</c:formatCode>
                <c:ptCount val="25"/>
                <c:pt idx="0">
                  <c:v>319320.77294685994</c:v>
                </c:pt>
                <c:pt idx="1">
                  <c:v>3182588.1584167662</c:v>
                </c:pt>
                <c:pt idx="2">
                  <c:v>654668.79931019433</c:v>
                </c:pt>
                <c:pt idx="3">
                  <c:v>400292.63008220075</c:v>
                </c:pt>
                <c:pt idx="4">
                  <c:v>392437.79926059005</c:v>
                </c:pt>
                <c:pt idx="5">
                  <c:v>386264.74892891856</c:v>
                </c:pt>
                <c:pt idx="6">
                  <c:v>381913.79378722847</c:v>
                </c:pt>
                <c:pt idx="7">
                  <c:v>388039.56052604242</c:v>
                </c:pt>
                <c:pt idx="8">
                  <c:v>356465.58329499146</c:v>
                </c:pt>
                <c:pt idx="9">
                  <c:v>346564.88694541407</c:v>
                </c:pt>
                <c:pt idx="10">
                  <c:v>344442.76073730958</c:v>
                </c:pt>
                <c:pt idx="11">
                  <c:v>415764.69536684704</c:v>
                </c:pt>
                <c:pt idx="12">
                  <c:v>313774.79997045832</c:v>
                </c:pt>
                <c:pt idx="13">
                  <c:v>328040.27729154262</c:v>
                </c:pt>
                <c:pt idx="14">
                  <c:v>289984.98168401449</c:v>
                </c:pt>
                <c:pt idx="15">
                  <c:v>282236.98966365843</c:v>
                </c:pt>
                <c:pt idx="16">
                  <c:v>273728.58546235383</c:v>
                </c:pt>
                <c:pt idx="17">
                  <c:v>263132.08237231034</c:v>
                </c:pt>
                <c:pt idx="18">
                  <c:v>254046.6399633548</c:v>
                </c:pt>
                <c:pt idx="19">
                  <c:v>256798.10023158847</c:v>
                </c:pt>
                <c:pt idx="20">
                  <c:v>250060.27468250299</c:v>
                </c:pt>
                <c:pt idx="21">
                  <c:v>347108.13142433943</c:v>
                </c:pt>
                <c:pt idx="22">
                  <c:v>220217.94621999835</c:v>
                </c:pt>
                <c:pt idx="23">
                  <c:v>214101.4763041707</c:v>
                </c:pt>
                <c:pt idx="24">
                  <c:v>-15195.834642229427</c:v>
                </c:pt>
              </c:numCache>
            </c:numRef>
          </c:val>
          <c:smooth val="0"/>
          <c:extLst>
            <c:ext xmlns:c16="http://schemas.microsoft.com/office/drawing/2014/chart" uri="{C3380CC4-5D6E-409C-BE32-E72D297353CC}">
              <c16:uniqueId val="{00000003-F3C3-4FD2-88B8-6A10C919749F}"/>
            </c:ext>
          </c:extLst>
        </c:ser>
        <c:ser>
          <c:idx val="4"/>
          <c:order val="4"/>
          <c:tx>
            <c:strRef>
              <c:f>'Cashflow Cash Basis'!$A$6</c:f>
              <c:strCache>
                <c:ptCount val="1"/>
                <c:pt idx="0">
                  <c:v>Option 5A</c:v>
                </c:pt>
              </c:strCache>
            </c:strRef>
          </c:tx>
          <c:marker>
            <c:symbol val="none"/>
          </c:marker>
          <c:cat>
            <c:strRef>
              <c:f>'Cashflow Cash Basis'!$B$1:$Z$1</c:f>
              <c:strCache>
                <c:ptCount val="25"/>
                <c:pt idx="0">
                  <c:v>Yr1</c:v>
                </c:pt>
                <c:pt idx="1">
                  <c:v>Yr2</c:v>
                </c:pt>
                <c:pt idx="2">
                  <c:v>Yr3</c:v>
                </c:pt>
                <c:pt idx="3">
                  <c:v>Yr4</c:v>
                </c:pt>
                <c:pt idx="4">
                  <c:v>Yr5</c:v>
                </c:pt>
                <c:pt idx="5">
                  <c:v>Yr6</c:v>
                </c:pt>
                <c:pt idx="6">
                  <c:v>Yr7</c:v>
                </c:pt>
                <c:pt idx="7">
                  <c:v>Yr8</c:v>
                </c:pt>
                <c:pt idx="8">
                  <c:v>Yr9</c:v>
                </c:pt>
                <c:pt idx="9">
                  <c:v>Yr10</c:v>
                </c:pt>
                <c:pt idx="10">
                  <c:v>Yr11</c:v>
                </c:pt>
                <c:pt idx="11">
                  <c:v>Yr12</c:v>
                </c:pt>
                <c:pt idx="12">
                  <c:v>Yr13</c:v>
                </c:pt>
                <c:pt idx="13">
                  <c:v>Yr14</c:v>
                </c:pt>
                <c:pt idx="14">
                  <c:v>Yr15</c:v>
                </c:pt>
                <c:pt idx="15">
                  <c:v>Yr16</c:v>
                </c:pt>
                <c:pt idx="16">
                  <c:v>Yr17</c:v>
                </c:pt>
                <c:pt idx="17">
                  <c:v>Yr18</c:v>
                </c:pt>
                <c:pt idx="18">
                  <c:v>Yr19</c:v>
                </c:pt>
                <c:pt idx="19">
                  <c:v>Yr20</c:v>
                </c:pt>
                <c:pt idx="20">
                  <c:v>Yr21</c:v>
                </c:pt>
                <c:pt idx="21">
                  <c:v>Yr22</c:v>
                </c:pt>
                <c:pt idx="22">
                  <c:v>Yr23</c:v>
                </c:pt>
                <c:pt idx="23">
                  <c:v>Yr24</c:v>
                </c:pt>
                <c:pt idx="24">
                  <c:v>Yr25</c:v>
                </c:pt>
              </c:strCache>
            </c:strRef>
          </c:cat>
          <c:val>
            <c:numRef>
              <c:f>'Cashflow Cash Basis'!$B$6:$Z$6</c:f>
              <c:numCache>
                <c:formatCode>_-"£"* #,##0_-;\-"£"* #,##0_-;_-"£"* "-"??_-;_-@_-</c:formatCode>
                <c:ptCount val="25"/>
                <c:pt idx="0">
                  <c:v>136244.44444444447</c:v>
                </c:pt>
                <c:pt idx="1">
                  <c:v>1876304.2311372496</c:v>
                </c:pt>
                <c:pt idx="2">
                  <c:v>3021693.8641852424</c:v>
                </c:pt>
                <c:pt idx="3">
                  <c:v>93007.286077813231</c:v>
                </c:pt>
                <c:pt idx="4">
                  <c:v>92967.3091918508</c:v>
                </c:pt>
                <c:pt idx="5">
                  <c:v>93838.112821543589</c:v>
                </c:pt>
                <c:pt idx="6">
                  <c:v>94549.996624499356</c:v>
                </c:pt>
                <c:pt idx="7">
                  <c:v>104798.03534628636</c:v>
                </c:pt>
                <c:pt idx="8">
                  <c:v>89423.46223560923</c:v>
                </c:pt>
                <c:pt idx="9">
                  <c:v>87887.501010855296</c:v>
                </c:pt>
                <c:pt idx="10">
                  <c:v>83847.629546165961</c:v>
                </c:pt>
                <c:pt idx="11">
                  <c:v>140333.79553540298</c:v>
                </c:pt>
                <c:pt idx="12">
                  <c:v>77927.381139118472</c:v>
                </c:pt>
                <c:pt idx="13">
                  <c:v>93064.502232648869</c:v>
                </c:pt>
                <c:pt idx="14">
                  <c:v>72746.0441448981</c:v>
                </c:pt>
                <c:pt idx="15">
                  <c:v>71496.538698929056</c:v>
                </c:pt>
                <c:pt idx="16">
                  <c:v>69819.305174490844</c:v>
                </c:pt>
                <c:pt idx="17">
                  <c:v>66742.783914610904</c:v>
                </c:pt>
                <c:pt idx="18">
                  <c:v>63393.974765888692</c:v>
                </c:pt>
                <c:pt idx="19">
                  <c:v>69353.589485686112</c:v>
                </c:pt>
                <c:pt idx="20">
                  <c:v>59178.953782714838</c:v>
                </c:pt>
                <c:pt idx="21">
                  <c:v>132551.47346066614</c:v>
                </c:pt>
                <c:pt idx="22">
                  <c:v>55244.186592653132</c:v>
                </c:pt>
                <c:pt idx="23">
                  <c:v>54295.297717429101</c:v>
                </c:pt>
                <c:pt idx="24">
                  <c:v>51799.538691485679</c:v>
                </c:pt>
              </c:numCache>
            </c:numRef>
          </c:val>
          <c:smooth val="0"/>
          <c:extLst>
            <c:ext xmlns:c16="http://schemas.microsoft.com/office/drawing/2014/chart" uri="{C3380CC4-5D6E-409C-BE32-E72D297353CC}">
              <c16:uniqueId val="{00000004-F3C3-4FD2-88B8-6A10C919749F}"/>
            </c:ext>
          </c:extLst>
        </c:ser>
        <c:ser>
          <c:idx val="5"/>
          <c:order val="5"/>
          <c:tx>
            <c:strRef>
              <c:f>'Cashflow Cash Basis'!$A$7</c:f>
              <c:strCache>
                <c:ptCount val="1"/>
                <c:pt idx="0">
                  <c:v>Option 5B</c:v>
                </c:pt>
              </c:strCache>
            </c:strRef>
          </c:tx>
          <c:marker>
            <c:symbol val="none"/>
          </c:marker>
          <c:cat>
            <c:strRef>
              <c:f>'Cashflow Cash Basis'!$B$1:$Z$1</c:f>
              <c:strCache>
                <c:ptCount val="25"/>
                <c:pt idx="0">
                  <c:v>Yr1</c:v>
                </c:pt>
                <c:pt idx="1">
                  <c:v>Yr2</c:v>
                </c:pt>
                <c:pt idx="2">
                  <c:v>Yr3</c:v>
                </c:pt>
                <c:pt idx="3">
                  <c:v>Yr4</c:v>
                </c:pt>
                <c:pt idx="4">
                  <c:v>Yr5</c:v>
                </c:pt>
                <c:pt idx="5">
                  <c:v>Yr6</c:v>
                </c:pt>
                <c:pt idx="6">
                  <c:v>Yr7</c:v>
                </c:pt>
                <c:pt idx="7">
                  <c:v>Yr8</c:v>
                </c:pt>
                <c:pt idx="8">
                  <c:v>Yr9</c:v>
                </c:pt>
                <c:pt idx="9">
                  <c:v>Yr10</c:v>
                </c:pt>
                <c:pt idx="10">
                  <c:v>Yr11</c:v>
                </c:pt>
                <c:pt idx="11">
                  <c:v>Yr12</c:v>
                </c:pt>
                <c:pt idx="12">
                  <c:v>Yr13</c:v>
                </c:pt>
                <c:pt idx="13">
                  <c:v>Yr14</c:v>
                </c:pt>
                <c:pt idx="14">
                  <c:v>Yr15</c:v>
                </c:pt>
                <c:pt idx="15">
                  <c:v>Yr16</c:v>
                </c:pt>
                <c:pt idx="16">
                  <c:v>Yr17</c:v>
                </c:pt>
                <c:pt idx="17">
                  <c:v>Yr18</c:v>
                </c:pt>
                <c:pt idx="18">
                  <c:v>Yr19</c:v>
                </c:pt>
                <c:pt idx="19">
                  <c:v>Yr20</c:v>
                </c:pt>
                <c:pt idx="20">
                  <c:v>Yr21</c:v>
                </c:pt>
                <c:pt idx="21">
                  <c:v>Yr22</c:v>
                </c:pt>
                <c:pt idx="22">
                  <c:v>Yr23</c:v>
                </c:pt>
                <c:pt idx="23">
                  <c:v>Yr24</c:v>
                </c:pt>
                <c:pt idx="24">
                  <c:v>Yr25</c:v>
                </c:pt>
              </c:strCache>
            </c:strRef>
          </c:cat>
          <c:val>
            <c:numRef>
              <c:f>'Cashflow Cash Basis'!$B$7:$Z$7</c:f>
              <c:numCache>
                <c:formatCode>_-"£"* #,##0_-;\-"£"* #,##0_-;_-"£"* "-"??_-;_-@_-</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5-F3C3-4FD2-88B8-6A10C919749F}"/>
            </c:ext>
          </c:extLst>
        </c:ser>
        <c:ser>
          <c:idx val="6"/>
          <c:order val="6"/>
          <c:tx>
            <c:strRef>
              <c:f>'Cashflow Cash Basis'!$A$8</c:f>
              <c:strCache>
                <c:ptCount val="1"/>
                <c:pt idx="0">
                  <c:v>Option 5C</c:v>
                </c:pt>
              </c:strCache>
            </c:strRef>
          </c:tx>
          <c:marker>
            <c:symbol val="none"/>
          </c:marker>
          <c:cat>
            <c:strRef>
              <c:f>'Cashflow Cash Basis'!$B$1:$Z$1</c:f>
              <c:strCache>
                <c:ptCount val="25"/>
                <c:pt idx="0">
                  <c:v>Yr1</c:v>
                </c:pt>
                <c:pt idx="1">
                  <c:v>Yr2</c:v>
                </c:pt>
                <c:pt idx="2">
                  <c:v>Yr3</c:v>
                </c:pt>
                <c:pt idx="3">
                  <c:v>Yr4</c:v>
                </c:pt>
                <c:pt idx="4">
                  <c:v>Yr5</c:v>
                </c:pt>
                <c:pt idx="5">
                  <c:v>Yr6</c:v>
                </c:pt>
                <c:pt idx="6">
                  <c:v>Yr7</c:v>
                </c:pt>
                <c:pt idx="7">
                  <c:v>Yr8</c:v>
                </c:pt>
                <c:pt idx="8">
                  <c:v>Yr9</c:v>
                </c:pt>
                <c:pt idx="9">
                  <c:v>Yr10</c:v>
                </c:pt>
                <c:pt idx="10">
                  <c:v>Yr11</c:v>
                </c:pt>
                <c:pt idx="11">
                  <c:v>Yr12</c:v>
                </c:pt>
                <c:pt idx="12">
                  <c:v>Yr13</c:v>
                </c:pt>
                <c:pt idx="13">
                  <c:v>Yr14</c:v>
                </c:pt>
                <c:pt idx="14">
                  <c:v>Yr15</c:v>
                </c:pt>
                <c:pt idx="15">
                  <c:v>Yr16</c:v>
                </c:pt>
                <c:pt idx="16">
                  <c:v>Yr17</c:v>
                </c:pt>
                <c:pt idx="17">
                  <c:v>Yr18</c:v>
                </c:pt>
                <c:pt idx="18">
                  <c:v>Yr19</c:v>
                </c:pt>
                <c:pt idx="19">
                  <c:v>Yr20</c:v>
                </c:pt>
                <c:pt idx="20">
                  <c:v>Yr21</c:v>
                </c:pt>
                <c:pt idx="21">
                  <c:v>Yr22</c:v>
                </c:pt>
                <c:pt idx="22">
                  <c:v>Yr23</c:v>
                </c:pt>
                <c:pt idx="23">
                  <c:v>Yr24</c:v>
                </c:pt>
                <c:pt idx="24">
                  <c:v>Yr25</c:v>
                </c:pt>
              </c:strCache>
            </c:strRef>
          </c:cat>
          <c:val>
            <c:numRef>
              <c:f>'Cashflow Cash Basis'!$B$8:$Z$8</c:f>
              <c:numCache>
                <c:formatCode>_-"£"* #,##0_-;\-"£"* #,##0_-;_-"£"* "-"??_-;_-@_-</c:formatCode>
                <c:ptCount val="25"/>
                <c:pt idx="0">
                  <c:v>136244.44444444447</c:v>
                </c:pt>
                <c:pt idx="1">
                  <c:v>1876304.2311372496</c:v>
                </c:pt>
                <c:pt idx="2">
                  <c:v>3021693.8641852424</c:v>
                </c:pt>
                <c:pt idx="3">
                  <c:v>93007.286077813231</c:v>
                </c:pt>
                <c:pt idx="4">
                  <c:v>92967.3091918508</c:v>
                </c:pt>
                <c:pt idx="5">
                  <c:v>93838.112821543589</c:v>
                </c:pt>
                <c:pt idx="6">
                  <c:v>94549.996624499356</c:v>
                </c:pt>
                <c:pt idx="7">
                  <c:v>104798.03534628636</c:v>
                </c:pt>
                <c:pt idx="8">
                  <c:v>89423.46223560923</c:v>
                </c:pt>
                <c:pt idx="9">
                  <c:v>87887.501010855296</c:v>
                </c:pt>
                <c:pt idx="10">
                  <c:v>83847.629546165961</c:v>
                </c:pt>
                <c:pt idx="11">
                  <c:v>140333.79553540298</c:v>
                </c:pt>
                <c:pt idx="12">
                  <c:v>77927.381139118472</c:v>
                </c:pt>
                <c:pt idx="13">
                  <c:v>93064.502232648869</c:v>
                </c:pt>
                <c:pt idx="14">
                  <c:v>72746.0441448981</c:v>
                </c:pt>
                <c:pt idx="15">
                  <c:v>71496.538698929056</c:v>
                </c:pt>
                <c:pt idx="16">
                  <c:v>69819.305174490844</c:v>
                </c:pt>
                <c:pt idx="17">
                  <c:v>66742.783914610904</c:v>
                </c:pt>
                <c:pt idx="18">
                  <c:v>63393.974765888692</c:v>
                </c:pt>
                <c:pt idx="19">
                  <c:v>69353.589485686112</c:v>
                </c:pt>
                <c:pt idx="20">
                  <c:v>59178.953782714838</c:v>
                </c:pt>
                <c:pt idx="21">
                  <c:v>132551.47346066614</c:v>
                </c:pt>
                <c:pt idx="22">
                  <c:v>55244.186592653132</c:v>
                </c:pt>
                <c:pt idx="23">
                  <c:v>54295.297717429101</c:v>
                </c:pt>
                <c:pt idx="24">
                  <c:v>51799.538691485679</c:v>
                </c:pt>
              </c:numCache>
            </c:numRef>
          </c:val>
          <c:smooth val="0"/>
          <c:extLst>
            <c:ext xmlns:c16="http://schemas.microsoft.com/office/drawing/2014/chart" uri="{C3380CC4-5D6E-409C-BE32-E72D297353CC}">
              <c16:uniqueId val="{00000006-F3C3-4FD2-88B8-6A10C919749F}"/>
            </c:ext>
          </c:extLst>
        </c:ser>
        <c:ser>
          <c:idx val="7"/>
          <c:order val="7"/>
          <c:tx>
            <c:strRef>
              <c:f>'Cashflow Cash Basis'!$A$9</c:f>
              <c:strCache>
                <c:ptCount val="1"/>
                <c:pt idx="0">
                  <c:v>Option 11A</c:v>
                </c:pt>
              </c:strCache>
            </c:strRef>
          </c:tx>
          <c:marker>
            <c:symbol val="none"/>
          </c:marker>
          <c:cat>
            <c:strRef>
              <c:f>'Cashflow Cash Basis'!$B$1:$Z$1</c:f>
              <c:strCache>
                <c:ptCount val="25"/>
                <c:pt idx="0">
                  <c:v>Yr1</c:v>
                </c:pt>
                <c:pt idx="1">
                  <c:v>Yr2</c:v>
                </c:pt>
                <c:pt idx="2">
                  <c:v>Yr3</c:v>
                </c:pt>
                <c:pt idx="3">
                  <c:v>Yr4</c:v>
                </c:pt>
                <c:pt idx="4">
                  <c:v>Yr5</c:v>
                </c:pt>
                <c:pt idx="5">
                  <c:v>Yr6</c:v>
                </c:pt>
                <c:pt idx="6">
                  <c:v>Yr7</c:v>
                </c:pt>
                <c:pt idx="7">
                  <c:v>Yr8</c:v>
                </c:pt>
                <c:pt idx="8">
                  <c:v>Yr9</c:v>
                </c:pt>
                <c:pt idx="9">
                  <c:v>Yr10</c:v>
                </c:pt>
                <c:pt idx="10">
                  <c:v>Yr11</c:v>
                </c:pt>
                <c:pt idx="11">
                  <c:v>Yr12</c:v>
                </c:pt>
                <c:pt idx="12">
                  <c:v>Yr13</c:v>
                </c:pt>
                <c:pt idx="13">
                  <c:v>Yr14</c:v>
                </c:pt>
                <c:pt idx="14">
                  <c:v>Yr15</c:v>
                </c:pt>
                <c:pt idx="15">
                  <c:v>Yr16</c:v>
                </c:pt>
                <c:pt idx="16">
                  <c:v>Yr17</c:v>
                </c:pt>
                <c:pt idx="17">
                  <c:v>Yr18</c:v>
                </c:pt>
                <c:pt idx="18">
                  <c:v>Yr19</c:v>
                </c:pt>
                <c:pt idx="19">
                  <c:v>Yr20</c:v>
                </c:pt>
                <c:pt idx="20">
                  <c:v>Yr21</c:v>
                </c:pt>
                <c:pt idx="21">
                  <c:v>Yr22</c:v>
                </c:pt>
                <c:pt idx="22">
                  <c:v>Yr23</c:v>
                </c:pt>
                <c:pt idx="23">
                  <c:v>Yr24</c:v>
                </c:pt>
                <c:pt idx="24">
                  <c:v>Yr25</c:v>
                </c:pt>
              </c:strCache>
            </c:strRef>
          </c:cat>
          <c:val>
            <c:numRef>
              <c:f>'Cashflow Cash Basis'!$B$9:$Z$9</c:f>
              <c:numCache>
                <c:formatCode>_-"£"* #,##0_-;\-"£"* #,##0_-;_-"£"* "-"??_-;_-@_-</c:formatCode>
                <c:ptCount val="25"/>
                <c:pt idx="0">
                  <c:v>229964.25120772948</c:v>
                </c:pt>
                <c:pt idx="1">
                  <c:v>4562635.3007071353</c:v>
                </c:pt>
                <c:pt idx="2">
                  <c:v>2284878.8290709215</c:v>
                </c:pt>
                <c:pt idx="3">
                  <c:v>90955.039631583102</c:v>
                </c:pt>
                <c:pt idx="4">
                  <c:v>90984.462383898965</c:v>
                </c:pt>
                <c:pt idx="5">
                  <c:v>91922.318804198832</c:v>
                </c:pt>
                <c:pt idx="6">
                  <c:v>92698.987912088953</c:v>
                </c:pt>
                <c:pt idx="7">
                  <c:v>103009.62113139709</c:v>
                </c:pt>
                <c:pt idx="8">
                  <c:v>87695.52579610268</c:v>
                </c:pt>
                <c:pt idx="9">
                  <c:v>86217.997204568775</c:v>
                </c:pt>
                <c:pt idx="10">
                  <c:v>82234.582390333569</c:v>
                </c:pt>
                <c:pt idx="11">
                  <c:v>138775.29586793209</c:v>
                </c:pt>
                <c:pt idx="12">
                  <c:v>76421.584358953347</c:v>
                </c:pt>
                <c:pt idx="13">
                  <c:v>91609.626116547312</c:v>
                </c:pt>
                <c:pt idx="14">
                  <c:v>71340.366738036697</c:v>
                </c:pt>
                <c:pt idx="15">
                  <c:v>70138.396276840736</c:v>
                </c:pt>
                <c:pt idx="16">
                  <c:v>68507.090273922411</c:v>
                </c:pt>
                <c:pt idx="17">
                  <c:v>65474.943430969914</c:v>
                </c:pt>
                <c:pt idx="18">
                  <c:v>62169.008115027827</c:v>
                </c:pt>
                <c:pt idx="19">
                  <c:v>68170.046827849525</c:v>
                </c:pt>
                <c:pt idx="20">
                  <c:v>58035.43430654423</c:v>
                </c:pt>
                <c:pt idx="21">
                  <c:v>131446.62372523558</c:v>
                </c:pt>
                <c:pt idx="22">
                  <c:v>54176.698925570483</c:v>
                </c:pt>
                <c:pt idx="23">
                  <c:v>53263.908667107695</c:v>
                </c:pt>
                <c:pt idx="24">
                  <c:v>50803.027531754851</c:v>
                </c:pt>
              </c:numCache>
            </c:numRef>
          </c:val>
          <c:smooth val="0"/>
          <c:extLst>
            <c:ext xmlns:c16="http://schemas.microsoft.com/office/drawing/2014/chart" uri="{C3380CC4-5D6E-409C-BE32-E72D297353CC}">
              <c16:uniqueId val="{00000007-F3C3-4FD2-88B8-6A10C919749F}"/>
            </c:ext>
          </c:extLst>
        </c:ser>
        <c:ser>
          <c:idx val="8"/>
          <c:order val="8"/>
          <c:tx>
            <c:strRef>
              <c:f>'Cashflow Cash Basis'!$A$10</c:f>
              <c:strCache>
                <c:ptCount val="1"/>
                <c:pt idx="0">
                  <c:v>Option 11B</c:v>
                </c:pt>
              </c:strCache>
            </c:strRef>
          </c:tx>
          <c:marker>
            <c:symbol val="none"/>
          </c:marker>
          <c:cat>
            <c:strRef>
              <c:f>'Cashflow Cash Basis'!$B$1:$Z$1</c:f>
              <c:strCache>
                <c:ptCount val="25"/>
                <c:pt idx="0">
                  <c:v>Yr1</c:v>
                </c:pt>
                <c:pt idx="1">
                  <c:v>Yr2</c:v>
                </c:pt>
                <c:pt idx="2">
                  <c:v>Yr3</c:v>
                </c:pt>
                <c:pt idx="3">
                  <c:v>Yr4</c:v>
                </c:pt>
                <c:pt idx="4">
                  <c:v>Yr5</c:v>
                </c:pt>
                <c:pt idx="5">
                  <c:v>Yr6</c:v>
                </c:pt>
                <c:pt idx="6">
                  <c:v>Yr7</c:v>
                </c:pt>
                <c:pt idx="7">
                  <c:v>Yr8</c:v>
                </c:pt>
                <c:pt idx="8">
                  <c:v>Yr9</c:v>
                </c:pt>
                <c:pt idx="9">
                  <c:v>Yr10</c:v>
                </c:pt>
                <c:pt idx="10">
                  <c:v>Yr11</c:v>
                </c:pt>
                <c:pt idx="11">
                  <c:v>Yr12</c:v>
                </c:pt>
                <c:pt idx="12">
                  <c:v>Yr13</c:v>
                </c:pt>
                <c:pt idx="13">
                  <c:v>Yr14</c:v>
                </c:pt>
                <c:pt idx="14">
                  <c:v>Yr15</c:v>
                </c:pt>
                <c:pt idx="15">
                  <c:v>Yr16</c:v>
                </c:pt>
                <c:pt idx="16">
                  <c:v>Yr17</c:v>
                </c:pt>
                <c:pt idx="17">
                  <c:v>Yr18</c:v>
                </c:pt>
                <c:pt idx="18">
                  <c:v>Yr19</c:v>
                </c:pt>
                <c:pt idx="19">
                  <c:v>Yr20</c:v>
                </c:pt>
                <c:pt idx="20">
                  <c:v>Yr21</c:v>
                </c:pt>
                <c:pt idx="21">
                  <c:v>Yr22</c:v>
                </c:pt>
                <c:pt idx="22">
                  <c:v>Yr23</c:v>
                </c:pt>
                <c:pt idx="23">
                  <c:v>Yr24</c:v>
                </c:pt>
                <c:pt idx="24">
                  <c:v>Yr25</c:v>
                </c:pt>
              </c:strCache>
            </c:strRef>
          </c:cat>
          <c:val>
            <c:numRef>
              <c:f>'Cashflow Cash Basis'!$B$10:$Z$10</c:f>
              <c:numCache>
                <c:formatCode>_-"£"* #,##0_-;\-"£"* #,##0_-;_-"£"* "-"??_-;_-@_-</c:formatCode>
                <c:ptCount val="25"/>
                <c:pt idx="0">
                  <c:v>1079227.0531400966</c:v>
                </c:pt>
                <c:pt idx="1">
                  <c:v>4457836.5889519015</c:v>
                </c:pt>
                <c:pt idx="2">
                  <c:v>1926795.8496655431</c:v>
                </c:pt>
                <c:pt idx="3">
                  <c:v>90955.039631583102</c:v>
                </c:pt>
                <c:pt idx="4">
                  <c:v>90984.462383898965</c:v>
                </c:pt>
                <c:pt idx="5">
                  <c:v>91922.318804198832</c:v>
                </c:pt>
                <c:pt idx="6">
                  <c:v>92698.987912088953</c:v>
                </c:pt>
                <c:pt idx="7">
                  <c:v>103009.62113139709</c:v>
                </c:pt>
                <c:pt idx="8">
                  <c:v>87695.52579610268</c:v>
                </c:pt>
                <c:pt idx="9">
                  <c:v>86217.997204568775</c:v>
                </c:pt>
                <c:pt idx="10">
                  <c:v>82234.582390333569</c:v>
                </c:pt>
                <c:pt idx="11">
                  <c:v>138775.29586793209</c:v>
                </c:pt>
                <c:pt idx="12">
                  <c:v>76421.584358953347</c:v>
                </c:pt>
                <c:pt idx="13">
                  <c:v>91609.626116547312</c:v>
                </c:pt>
                <c:pt idx="14">
                  <c:v>71340.366738036697</c:v>
                </c:pt>
                <c:pt idx="15">
                  <c:v>70138.396276840736</c:v>
                </c:pt>
                <c:pt idx="16">
                  <c:v>68507.090273922411</c:v>
                </c:pt>
                <c:pt idx="17">
                  <c:v>65474.943430969914</c:v>
                </c:pt>
                <c:pt idx="18">
                  <c:v>62169.008115027827</c:v>
                </c:pt>
                <c:pt idx="19">
                  <c:v>68170.046827849525</c:v>
                </c:pt>
                <c:pt idx="20">
                  <c:v>58035.43430654423</c:v>
                </c:pt>
                <c:pt idx="21">
                  <c:v>131446.62372523558</c:v>
                </c:pt>
                <c:pt idx="22">
                  <c:v>54176.698925570483</c:v>
                </c:pt>
                <c:pt idx="23">
                  <c:v>53263.908667107695</c:v>
                </c:pt>
                <c:pt idx="24">
                  <c:v>-706766.8443684571</c:v>
                </c:pt>
              </c:numCache>
            </c:numRef>
          </c:val>
          <c:smooth val="0"/>
          <c:extLst>
            <c:ext xmlns:c16="http://schemas.microsoft.com/office/drawing/2014/chart" uri="{C3380CC4-5D6E-409C-BE32-E72D297353CC}">
              <c16:uniqueId val="{00000008-F3C3-4FD2-88B8-6A10C919749F}"/>
            </c:ext>
          </c:extLst>
        </c:ser>
        <c:ser>
          <c:idx val="9"/>
          <c:order val="9"/>
          <c:tx>
            <c:strRef>
              <c:f>'Cashflow Cash Basis'!$A$11</c:f>
              <c:strCache>
                <c:ptCount val="1"/>
                <c:pt idx="0">
                  <c:v>Option 11C</c:v>
                </c:pt>
              </c:strCache>
            </c:strRef>
          </c:tx>
          <c:marker>
            <c:symbol val="none"/>
          </c:marker>
          <c:cat>
            <c:strRef>
              <c:f>'Cashflow Cash Basis'!$B$1:$Z$1</c:f>
              <c:strCache>
                <c:ptCount val="25"/>
                <c:pt idx="0">
                  <c:v>Yr1</c:v>
                </c:pt>
                <c:pt idx="1">
                  <c:v>Yr2</c:v>
                </c:pt>
                <c:pt idx="2">
                  <c:v>Yr3</c:v>
                </c:pt>
                <c:pt idx="3">
                  <c:v>Yr4</c:v>
                </c:pt>
                <c:pt idx="4">
                  <c:v>Yr5</c:v>
                </c:pt>
                <c:pt idx="5">
                  <c:v>Yr6</c:v>
                </c:pt>
                <c:pt idx="6">
                  <c:v>Yr7</c:v>
                </c:pt>
                <c:pt idx="7">
                  <c:v>Yr8</c:v>
                </c:pt>
                <c:pt idx="8">
                  <c:v>Yr9</c:v>
                </c:pt>
                <c:pt idx="9">
                  <c:v>Yr10</c:v>
                </c:pt>
                <c:pt idx="10">
                  <c:v>Yr11</c:v>
                </c:pt>
                <c:pt idx="11">
                  <c:v>Yr12</c:v>
                </c:pt>
                <c:pt idx="12">
                  <c:v>Yr13</c:v>
                </c:pt>
                <c:pt idx="13">
                  <c:v>Yr14</c:v>
                </c:pt>
                <c:pt idx="14">
                  <c:v>Yr15</c:v>
                </c:pt>
                <c:pt idx="15">
                  <c:v>Yr16</c:v>
                </c:pt>
                <c:pt idx="16">
                  <c:v>Yr17</c:v>
                </c:pt>
                <c:pt idx="17">
                  <c:v>Yr18</c:v>
                </c:pt>
                <c:pt idx="18">
                  <c:v>Yr19</c:v>
                </c:pt>
                <c:pt idx="19">
                  <c:v>Yr20</c:v>
                </c:pt>
                <c:pt idx="20">
                  <c:v>Yr21</c:v>
                </c:pt>
                <c:pt idx="21">
                  <c:v>Yr22</c:v>
                </c:pt>
                <c:pt idx="22">
                  <c:v>Yr23</c:v>
                </c:pt>
                <c:pt idx="23">
                  <c:v>Yr24</c:v>
                </c:pt>
                <c:pt idx="24">
                  <c:v>Yr25</c:v>
                </c:pt>
              </c:strCache>
            </c:strRef>
          </c:cat>
          <c:val>
            <c:numRef>
              <c:f>'Cashflow Cash Basis'!$B$11:$Z$11</c:f>
              <c:numCache>
                <c:formatCode>_-"£"* #,##0_-;\-"£"* #,##0_-;_-"£"* "-"??_-;_-@_-</c:formatCode>
                <c:ptCount val="25"/>
                <c:pt idx="0">
                  <c:v>229964.25120772948</c:v>
                </c:pt>
                <c:pt idx="1">
                  <c:v>4562635.3007071353</c:v>
                </c:pt>
                <c:pt idx="2">
                  <c:v>2284878.8290709215</c:v>
                </c:pt>
                <c:pt idx="3">
                  <c:v>90955.039631583102</c:v>
                </c:pt>
                <c:pt idx="4">
                  <c:v>90984.462383898965</c:v>
                </c:pt>
                <c:pt idx="5">
                  <c:v>91922.318804198832</c:v>
                </c:pt>
                <c:pt idx="6">
                  <c:v>92698.987912088953</c:v>
                </c:pt>
                <c:pt idx="7">
                  <c:v>103009.62113139709</c:v>
                </c:pt>
                <c:pt idx="8">
                  <c:v>87695.52579610268</c:v>
                </c:pt>
                <c:pt idx="9">
                  <c:v>86217.997204568775</c:v>
                </c:pt>
                <c:pt idx="10">
                  <c:v>82234.582390333569</c:v>
                </c:pt>
                <c:pt idx="11">
                  <c:v>138775.29586793209</c:v>
                </c:pt>
                <c:pt idx="12">
                  <c:v>76421.584358953347</c:v>
                </c:pt>
                <c:pt idx="13">
                  <c:v>91609.626116547312</c:v>
                </c:pt>
                <c:pt idx="14">
                  <c:v>71340.366738036697</c:v>
                </c:pt>
                <c:pt idx="15">
                  <c:v>70138.396276840736</c:v>
                </c:pt>
                <c:pt idx="16">
                  <c:v>68507.090273922411</c:v>
                </c:pt>
                <c:pt idx="17">
                  <c:v>65474.943430969914</c:v>
                </c:pt>
                <c:pt idx="18">
                  <c:v>62169.008115027827</c:v>
                </c:pt>
                <c:pt idx="19">
                  <c:v>68170.046827849525</c:v>
                </c:pt>
                <c:pt idx="20">
                  <c:v>58035.43430654423</c:v>
                </c:pt>
                <c:pt idx="21">
                  <c:v>131446.62372523558</c:v>
                </c:pt>
                <c:pt idx="22">
                  <c:v>54176.698925570483</c:v>
                </c:pt>
                <c:pt idx="23">
                  <c:v>53263.908667107695</c:v>
                </c:pt>
                <c:pt idx="24">
                  <c:v>50803.027531754851</c:v>
                </c:pt>
              </c:numCache>
            </c:numRef>
          </c:val>
          <c:smooth val="0"/>
          <c:extLst>
            <c:ext xmlns:c16="http://schemas.microsoft.com/office/drawing/2014/chart" uri="{C3380CC4-5D6E-409C-BE32-E72D297353CC}">
              <c16:uniqueId val="{00000009-F3C3-4FD2-88B8-6A10C919749F}"/>
            </c:ext>
          </c:extLst>
        </c:ser>
        <c:dLbls>
          <c:showLegendKey val="0"/>
          <c:showVal val="0"/>
          <c:showCatName val="0"/>
          <c:showSerName val="0"/>
          <c:showPercent val="0"/>
          <c:showBubbleSize val="0"/>
        </c:dLbls>
        <c:smooth val="0"/>
        <c:axId val="100141312"/>
        <c:axId val="100159488"/>
      </c:lineChart>
      <c:catAx>
        <c:axId val="100141312"/>
        <c:scaling>
          <c:orientation val="minMax"/>
        </c:scaling>
        <c:delete val="0"/>
        <c:axPos val="b"/>
        <c:numFmt formatCode="General" sourceLinked="0"/>
        <c:majorTickMark val="out"/>
        <c:minorTickMark val="none"/>
        <c:tickLblPos val="nextTo"/>
        <c:crossAx val="100159488"/>
        <c:crosses val="autoZero"/>
        <c:auto val="1"/>
        <c:lblAlgn val="ctr"/>
        <c:lblOffset val="100"/>
        <c:noMultiLvlLbl val="0"/>
      </c:catAx>
      <c:valAx>
        <c:axId val="100159488"/>
        <c:scaling>
          <c:orientation val="minMax"/>
        </c:scaling>
        <c:delete val="0"/>
        <c:axPos val="l"/>
        <c:majorGridlines/>
        <c:numFmt formatCode="_-&quot;£&quot;* #,##0_-;\-&quot;£&quot;* #,##0_-;_-&quot;£&quot;* &quot;-&quot;??_-;_-@_-" sourceLinked="1"/>
        <c:majorTickMark val="out"/>
        <c:minorTickMark val="none"/>
        <c:tickLblPos val="nextTo"/>
        <c:crossAx val="10014131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'Cashflow Cash Basis'!$A$41</c:f>
              <c:strCache>
                <c:ptCount val="1"/>
                <c:pt idx="0">
                  <c:v>Revenue</c:v>
                </c:pt>
              </c:strCache>
            </c:strRef>
          </c:tx>
          <c:marker>
            <c:symbol val="none"/>
          </c:marker>
          <c:cat>
            <c:strRef>
              <c:f>'Cashflow Cash Basis'!$B$40:$Z$40</c:f>
              <c:strCache>
                <c:ptCount val="25"/>
                <c:pt idx="0">
                  <c:v>Yr1</c:v>
                </c:pt>
                <c:pt idx="1">
                  <c:v>Yr2</c:v>
                </c:pt>
                <c:pt idx="2">
                  <c:v>Yr3</c:v>
                </c:pt>
                <c:pt idx="3">
                  <c:v>Yr4</c:v>
                </c:pt>
                <c:pt idx="4">
                  <c:v>Yr5</c:v>
                </c:pt>
                <c:pt idx="5">
                  <c:v>Yr6</c:v>
                </c:pt>
                <c:pt idx="6">
                  <c:v>Yr7</c:v>
                </c:pt>
                <c:pt idx="7">
                  <c:v>Yr8</c:v>
                </c:pt>
                <c:pt idx="8">
                  <c:v>Yr9</c:v>
                </c:pt>
                <c:pt idx="9">
                  <c:v>Yr10</c:v>
                </c:pt>
                <c:pt idx="10">
                  <c:v>Yr11</c:v>
                </c:pt>
                <c:pt idx="11">
                  <c:v>Yr12</c:v>
                </c:pt>
                <c:pt idx="12">
                  <c:v>Yr13</c:v>
                </c:pt>
                <c:pt idx="13">
                  <c:v>Yr14</c:v>
                </c:pt>
                <c:pt idx="14">
                  <c:v>Yr15</c:v>
                </c:pt>
                <c:pt idx="15">
                  <c:v>Yr16</c:v>
                </c:pt>
                <c:pt idx="16">
                  <c:v>Yr17</c:v>
                </c:pt>
                <c:pt idx="17">
                  <c:v>Yr18</c:v>
                </c:pt>
                <c:pt idx="18">
                  <c:v>Yr19</c:v>
                </c:pt>
                <c:pt idx="19">
                  <c:v>Yr20</c:v>
                </c:pt>
                <c:pt idx="20">
                  <c:v>Yr21</c:v>
                </c:pt>
                <c:pt idx="21">
                  <c:v>Yr22</c:v>
                </c:pt>
                <c:pt idx="22">
                  <c:v>Yr23</c:v>
                </c:pt>
                <c:pt idx="23">
                  <c:v>Yr24</c:v>
                </c:pt>
                <c:pt idx="24">
                  <c:v>Yr25</c:v>
                </c:pt>
              </c:strCache>
            </c:strRef>
          </c:cat>
          <c:val>
            <c:numRef>
              <c:f>'Cashflow Cash Basis'!$B$41:$Z$41</c:f>
              <c:numCache>
                <c:formatCode>_-"£"* #,##0_-;\-"£"* #,##0_-;_-"£"* "-"??_-;_-@_-</c:formatCode>
                <c:ptCount val="25"/>
                <c:pt idx="0">
                  <c:v>116920.77294685991</c:v>
                </c:pt>
                <c:pt idx="1">
                  <c:v>104798.71175523351</c:v>
                </c:pt>
                <c:pt idx="2">
                  <c:v>920708.52560215129</c:v>
                </c:pt>
                <c:pt idx="3">
                  <c:v>93007.286077813231</c:v>
                </c:pt>
                <c:pt idx="4">
                  <c:v>92967.3091918508</c:v>
                </c:pt>
                <c:pt idx="5">
                  <c:v>93838.112821543589</c:v>
                </c:pt>
                <c:pt idx="6">
                  <c:v>94549.996624499356</c:v>
                </c:pt>
                <c:pt idx="7">
                  <c:v>104798.03534628636</c:v>
                </c:pt>
                <c:pt idx="8">
                  <c:v>89423.46223560923</c:v>
                </c:pt>
                <c:pt idx="9">
                  <c:v>87887.501010855296</c:v>
                </c:pt>
                <c:pt idx="10">
                  <c:v>83847.629546165961</c:v>
                </c:pt>
                <c:pt idx="11">
                  <c:v>140333.79553540298</c:v>
                </c:pt>
                <c:pt idx="12">
                  <c:v>77927.381139118472</c:v>
                </c:pt>
                <c:pt idx="13">
                  <c:v>93064.502232648869</c:v>
                </c:pt>
                <c:pt idx="14">
                  <c:v>72746.0441448981</c:v>
                </c:pt>
                <c:pt idx="15">
                  <c:v>71496.538698929056</c:v>
                </c:pt>
                <c:pt idx="16">
                  <c:v>69819.305174490844</c:v>
                </c:pt>
                <c:pt idx="17">
                  <c:v>66742.783914610904</c:v>
                </c:pt>
                <c:pt idx="18">
                  <c:v>63393.974765888692</c:v>
                </c:pt>
                <c:pt idx="19">
                  <c:v>69353.589485686112</c:v>
                </c:pt>
                <c:pt idx="20">
                  <c:v>59178.953782714838</c:v>
                </c:pt>
                <c:pt idx="21">
                  <c:v>132551.47346066614</c:v>
                </c:pt>
                <c:pt idx="22">
                  <c:v>55244.186592653132</c:v>
                </c:pt>
                <c:pt idx="23">
                  <c:v>54295.297717429101</c:v>
                </c:pt>
                <c:pt idx="24">
                  <c:v>51799.538691485679</c:v>
                </c:pt>
              </c:numCache>
            </c:numRef>
          </c:val>
          <c:smooth val="0"/>
          <c:extLst>
            <c:ext xmlns:c16="http://schemas.microsoft.com/office/drawing/2014/chart" uri="{C3380CC4-5D6E-409C-BE32-E72D297353CC}">
              <c16:uniqueId val="{00000000-9A12-478D-A3DC-D02B2D33F8E2}"/>
            </c:ext>
          </c:extLst>
        </c:ser>
        <c:ser>
          <c:idx val="1"/>
          <c:order val="1"/>
          <c:tx>
            <c:strRef>
              <c:f>'Cashflow Cash Basis'!$A$42</c:f>
              <c:strCache>
                <c:ptCount val="1"/>
                <c:pt idx="0">
                  <c:v>Capital</c:v>
                </c:pt>
              </c:strCache>
            </c:strRef>
          </c:tx>
          <c:marker>
            <c:symbol val="none"/>
          </c:marker>
          <c:cat>
            <c:strRef>
              <c:f>'Cashflow Cash Basis'!$B$40:$Z$40</c:f>
              <c:strCache>
                <c:ptCount val="25"/>
                <c:pt idx="0">
                  <c:v>Yr1</c:v>
                </c:pt>
                <c:pt idx="1">
                  <c:v>Yr2</c:v>
                </c:pt>
                <c:pt idx="2">
                  <c:v>Yr3</c:v>
                </c:pt>
                <c:pt idx="3">
                  <c:v>Yr4</c:v>
                </c:pt>
                <c:pt idx="4">
                  <c:v>Yr5</c:v>
                </c:pt>
                <c:pt idx="5">
                  <c:v>Yr6</c:v>
                </c:pt>
                <c:pt idx="6">
                  <c:v>Yr7</c:v>
                </c:pt>
                <c:pt idx="7">
                  <c:v>Yr8</c:v>
                </c:pt>
                <c:pt idx="8">
                  <c:v>Yr9</c:v>
                </c:pt>
                <c:pt idx="9">
                  <c:v>Yr10</c:v>
                </c:pt>
                <c:pt idx="10">
                  <c:v>Yr11</c:v>
                </c:pt>
                <c:pt idx="11">
                  <c:v>Yr12</c:v>
                </c:pt>
                <c:pt idx="12">
                  <c:v>Yr13</c:v>
                </c:pt>
                <c:pt idx="13">
                  <c:v>Yr14</c:v>
                </c:pt>
                <c:pt idx="14">
                  <c:v>Yr15</c:v>
                </c:pt>
                <c:pt idx="15">
                  <c:v>Yr16</c:v>
                </c:pt>
                <c:pt idx="16">
                  <c:v>Yr17</c:v>
                </c:pt>
                <c:pt idx="17">
                  <c:v>Yr18</c:v>
                </c:pt>
                <c:pt idx="18">
                  <c:v>Yr19</c:v>
                </c:pt>
                <c:pt idx="19">
                  <c:v>Yr20</c:v>
                </c:pt>
                <c:pt idx="20">
                  <c:v>Yr21</c:v>
                </c:pt>
                <c:pt idx="21">
                  <c:v>Yr22</c:v>
                </c:pt>
                <c:pt idx="22">
                  <c:v>Yr23</c:v>
                </c:pt>
                <c:pt idx="23">
                  <c:v>Yr24</c:v>
                </c:pt>
                <c:pt idx="24">
                  <c:v>Yr25</c:v>
                </c:pt>
              </c:strCache>
            </c:strRef>
          </c:cat>
          <c:val>
            <c:numRef>
              <c:f>'Cashflow Cash Basis'!$B$42:$Z$42</c:f>
              <c:numCache>
                <c:formatCode>_-"£"* #,##0_-;\-"£"* #,##0_-;_-"£"* "-"??_-;_-@_-</c:formatCode>
                <c:ptCount val="25"/>
                <c:pt idx="0">
                  <c:v>19323.671497584543</c:v>
                </c:pt>
                <c:pt idx="1">
                  <c:v>1771505.519382016</c:v>
                </c:pt>
                <c:pt idx="2">
                  <c:v>2100985.3385830913</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1-9A12-478D-A3DC-D02B2D33F8E2}"/>
            </c:ext>
          </c:extLst>
        </c:ser>
        <c:dLbls>
          <c:showLegendKey val="0"/>
          <c:showVal val="0"/>
          <c:showCatName val="0"/>
          <c:showSerName val="0"/>
          <c:showPercent val="0"/>
          <c:showBubbleSize val="0"/>
        </c:dLbls>
        <c:smooth val="0"/>
        <c:axId val="29811456"/>
        <c:axId val="29812992"/>
      </c:lineChart>
      <c:catAx>
        <c:axId val="29811456"/>
        <c:scaling>
          <c:orientation val="minMax"/>
        </c:scaling>
        <c:delete val="0"/>
        <c:axPos val="b"/>
        <c:numFmt formatCode="General" sourceLinked="0"/>
        <c:majorTickMark val="out"/>
        <c:minorTickMark val="none"/>
        <c:tickLblPos val="nextTo"/>
        <c:crossAx val="29812992"/>
        <c:crosses val="autoZero"/>
        <c:auto val="1"/>
        <c:lblAlgn val="ctr"/>
        <c:lblOffset val="100"/>
        <c:noMultiLvlLbl val="0"/>
      </c:catAx>
      <c:valAx>
        <c:axId val="29812992"/>
        <c:scaling>
          <c:orientation val="minMax"/>
        </c:scaling>
        <c:delete val="0"/>
        <c:axPos val="l"/>
        <c:majorGridlines/>
        <c:numFmt formatCode="_-&quot;£&quot;* #,##0_-;\-&quot;£&quot;* #,##0_-;_-&quot;£&quot;* &quot;-&quot;??_-;_-@_-" sourceLinked="1"/>
        <c:majorTickMark val="out"/>
        <c:minorTickMark val="none"/>
        <c:tickLblPos val="nextTo"/>
        <c:crossAx val="2981145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200" b="1" i="0" u="none" strike="noStrike" baseline="0">
                <a:effectLst/>
              </a:rPr>
              <a:t>Comparison of Cashflows on the basis of Capital Funding</a:t>
            </a:r>
          </a:p>
          <a:p>
            <a:pPr>
              <a:defRPr/>
            </a:pPr>
            <a:r>
              <a:rPr lang="en-GB" sz="1200" b="1" i="0" u="none" strike="noStrike" baseline="0">
                <a:effectLst/>
              </a:rPr>
              <a:t>Revenue and Funding Costs at NPV Yr1 - Yr25</a:t>
            </a:r>
            <a:endParaRPr lang="en-GB" sz="1200"/>
          </a:p>
        </c:rich>
      </c:tx>
      <c:layout>
        <c:manualLayout>
          <c:xMode val="edge"/>
          <c:yMode val="edge"/>
          <c:x val="0.33478661419523492"/>
          <c:y val="2.2377616266579733E-2"/>
        </c:manualLayout>
      </c:layout>
      <c:overlay val="0"/>
    </c:title>
    <c:autoTitleDeleted val="0"/>
    <c:plotArea>
      <c:layout/>
      <c:lineChart>
        <c:grouping val="standard"/>
        <c:varyColors val="0"/>
        <c:ser>
          <c:idx val="0"/>
          <c:order val="0"/>
          <c:tx>
            <c:strRef>
              <c:f>'Cashflow Funding Basis'!$A$2</c:f>
              <c:strCache>
                <c:ptCount val="1"/>
                <c:pt idx="0">
                  <c:v>Option 1</c:v>
                </c:pt>
              </c:strCache>
            </c:strRef>
          </c:tx>
          <c:marker>
            <c:symbol val="none"/>
          </c:marker>
          <c:cat>
            <c:strRef>
              <c:f>'Cashflow Funding Basis'!$B$1:$Z$1</c:f>
              <c:strCache>
                <c:ptCount val="25"/>
                <c:pt idx="0">
                  <c:v>Yr1</c:v>
                </c:pt>
                <c:pt idx="1">
                  <c:v>Yr2</c:v>
                </c:pt>
                <c:pt idx="2">
                  <c:v>Yr3</c:v>
                </c:pt>
                <c:pt idx="3">
                  <c:v>Yr4</c:v>
                </c:pt>
                <c:pt idx="4">
                  <c:v>Yr5</c:v>
                </c:pt>
                <c:pt idx="5">
                  <c:v>Yr6</c:v>
                </c:pt>
                <c:pt idx="6">
                  <c:v>Yr7</c:v>
                </c:pt>
                <c:pt idx="7">
                  <c:v>Yr8</c:v>
                </c:pt>
                <c:pt idx="8">
                  <c:v>Yr9</c:v>
                </c:pt>
                <c:pt idx="9">
                  <c:v>Yr10</c:v>
                </c:pt>
                <c:pt idx="10">
                  <c:v>Yr11</c:v>
                </c:pt>
                <c:pt idx="11">
                  <c:v>Yr12</c:v>
                </c:pt>
                <c:pt idx="12">
                  <c:v>Yr13</c:v>
                </c:pt>
                <c:pt idx="13">
                  <c:v>Yr14</c:v>
                </c:pt>
                <c:pt idx="14">
                  <c:v>Yr15</c:v>
                </c:pt>
                <c:pt idx="15">
                  <c:v>Yr16</c:v>
                </c:pt>
                <c:pt idx="16">
                  <c:v>Yr17</c:v>
                </c:pt>
                <c:pt idx="17">
                  <c:v>Yr18</c:v>
                </c:pt>
                <c:pt idx="18">
                  <c:v>Yr19</c:v>
                </c:pt>
                <c:pt idx="19">
                  <c:v>Yr20</c:v>
                </c:pt>
                <c:pt idx="20">
                  <c:v>Yr21</c:v>
                </c:pt>
                <c:pt idx="21">
                  <c:v>Yr22</c:v>
                </c:pt>
                <c:pt idx="22">
                  <c:v>Yr23</c:v>
                </c:pt>
                <c:pt idx="23">
                  <c:v>Yr24</c:v>
                </c:pt>
                <c:pt idx="24">
                  <c:v>Yr25</c:v>
                </c:pt>
              </c:strCache>
            </c:strRef>
          </c:cat>
          <c:val>
            <c:numRef>
              <c:f>'Cashflow Funding Basis'!$B$2:$Z$2</c:f>
              <c:numCache>
                <c:formatCode>_-"£"* #,##0_-;\-"£"* #,##0_-;_-"£"* "-"??_-;_-@_-</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0-5CF1-4DC1-AE76-CF36E3BEC298}"/>
            </c:ext>
          </c:extLst>
        </c:ser>
        <c:ser>
          <c:idx val="1"/>
          <c:order val="1"/>
          <c:tx>
            <c:strRef>
              <c:f>'Cashflow Funding Basis'!$A$3</c:f>
              <c:strCache>
                <c:ptCount val="1"/>
                <c:pt idx="0">
                  <c:v>Option 2</c:v>
                </c:pt>
              </c:strCache>
            </c:strRef>
          </c:tx>
          <c:marker>
            <c:symbol val="none"/>
          </c:marker>
          <c:cat>
            <c:strRef>
              <c:f>'Cashflow Funding Basis'!$B$1:$Z$1</c:f>
              <c:strCache>
                <c:ptCount val="25"/>
                <c:pt idx="0">
                  <c:v>Yr1</c:v>
                </c:pt>
                <c:pt idx="1">
                  <c:v>Yr2</c:v>
                </c:pt>
                <c:pt idx="2">
                  <c:v>Yr3</c:v>
                </c:pt>
                <c:pt idx="3">
                  <c:v>Yr4</c:v>
                </c:pt>
                <c:pt idx="4">
                  <c:v>Yr5</c:v>
                </c:pt>
                <c:pt idx="5">
                  <c:v>Yr6</c:v>
                </c:pt>
                <c:pt idx="6">
                  <c:v>Yr7</c:v>
                </c:pt>
                <c:pt idx="7">
                  <c:v>Yr8</c:v>
                </c:pt>
                <c:pt idx="8">
                  <c:v>Yr9</c:v>
                </c:pt>
                <c:pt idx="9">
                  <c:v>Yr10</c:v>
                </c:pt>
                <c:pt idx="10">
                  <c:v>Yr11</c:v>
                </c:pt>
                <c:pt idx="11">
                  <c:v>Yr12</c:v>
                </c:pt>
                <c:pt idx="12">
                  <c:v>Yr13</c:v>
                </c:pt>
                <c:pt idx="13">
                  <c:v>Yr14</c:v>
                </c:pt>
                <c:pt idx="14">
                  <c:v>Yr15</c:v>
                </c:pt>
                <c:pt idx="15">
                  <c:v>Yr16</c:v>
                </c:pt>
                <c:pt idx="16">
                  <c:v>Yr17</c:v>
                </c:pt>
                <c:pt idx="17">
                  <c:v>Yr18</c:v>
                </c:pt>
                <c:pt idx="18">
                  <c:v>Yr19</c:v>
                </c:pt>
                <c:pt idx="19">
                  <c:v>Yr20</c:v>
                </c:pt>
                <c:pt idx="20">
                  <c:v>Yr21</c:v>
                </c:pt>
                <c:pt idx="21">
                  <c:v>Yr22</c:v>
                </c:pt>
                <c:pt idx="22">
                  <c:v>Yr23</c:v>
                </c:pt>
                <c:pt idx="23">
                  <c:v>Yr24</c:v>
                </c:pt>
                <c:pt idx="24">
                  <c:v>Yr25</c:v>
                </c:pt>
              </c:strCache>
            </c:strRef>
          </c:cat>
          <c:val>
            <c:numRef>
              <c:f>'Cashflow Funding Basis'!$B$3:$Z$3</c:f>
              <c:numCache>
                <c:formatCode>_-"£"* #,##0_-;\-"£"* #,##0_-;_-"£"* "-"??_-;_-@_-</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1-5CF1-4DC1-AE76-CF36E3BEC298}"/>
            </c:ext>
          </c:extLst>
        </c:ser>
        <c:ser>
          <c:idx val="2"/>
          <c:order val="2"/>
          <c:tx>
            <c:strRef>
              <c:f>'Cashflow Funding Basis'!$A$4</c:f>
              <c:strCache>
                <c:ptCount val="1"/>
                <c:pt idx="0">
                  <c:v>Option 4A</c:v>
                </c:pt>
              </c:strCache>
            </c:strRef>
          </c:tx>
          <c:marker>
            <c:symbol val="none"/>
          </c:marker>
          <c:cat>
            <c:strRef>
              <c:f>'Cashflow Funding Basis'!$B$1:$Z$1</c:f>
              <c:strCache>
                <c:ptCount val="25"/>
                <c:pt idx="0">
                  <c:v>Yr1</c:v>
                </c:pt>
                <c:pt idx="1">
                  <c:v>Yr2</c:v>
                </c:pt>
                <c:pt idx="2">
                  <c:v>Yr3</c:v>
                </c:pt>
                <c:pt idx="3">
                  <c:v>Yr4</c:v>
                </c:pt>
                <c:pt idx="4">
                  <c:v>Yr5</c:v>
                </c:pt>
                <c:pt idx="5">
                  <c:v>Yr6</c:v>
                </c:pt>
                <c:pt idx="6">
                  <c:v>Yr7</c:v>
                </c:pt>
                <c:pt idx="7">
                  <c:v>Yr8</c:v>
                </c:pt>
                <c:pt idx="8">
                  <c:v>Yr9</c:v>
                </c:pt>
                <c:pt idx="9">
                  <c:v>Yr10</c:v>
                </c:pt>
                <c:pt idx="10">
                  <c:v>Yr11</c:v>
                </c:pt>
                <c:pt idx="11">
                  <c:v>Yr12</c:v>
                </c:pt>
                <c:pt idx="12">
                  <c:v>Yr13</c:v>
                </c:pt>
                <c:pt idx="13">
                  <c:v>Yr14</c:v>
                </c:pt>
                <c:pt idx="14">
                  <c:v>Yr15</c:v>
                </c:pt>
                <c:pt idx="15">
                  <c:v>Yr16</c:v>
                </c:pt>
                <c:pt idx="16">
                  <c:v>Yr17</c:v>
                </c:pt>
                <c:pt idx="17">
                  <c:v>Yr18</c:v>
                </c:pt>
                <c:pt idx="18">
                  <c:v>Yr19</c:v>
                </c:pt>
                <c:pt idx="19">
                  <c:v>Yr20</c:v>
                </c:pt>
                <c:pt idx="20">
                  <c:v>Yr21</c:v>
                </c:pt>
                <c:pt idx="21">
                  <c:v>Yr22</c:v>
                </c:pt>
                <c:pt idx="22">
                  <c:v>Yr23</c:v>
                </c:pt>
                <c:pt idx="23">
                  <c:v>Yr24</c:v>
                </c:pt>
                <c:pt idx="24">
                  <c:v>Yr25</c:v>
                </c:pt>
              </c:strCache>
            </c:strRef>
          </c:cat>
          <c:val>
            <c:numRef>
              <c:f>'Cashflow Funding Basis'!$B$4:$Z$4</c:f>
              <c:numCache>
                <c:formatCode>_-"£"* #,##0_-;\-"£"* #,##0_-;_-"£"* "-"??_-;_-@_-</c:formatCode>
                <c:ptCount val="25"/>
                <c:pt idx="0">
                  <c:v>238485.0241545894</c:v>
                </c:pt>
                <c:pt idx="1">
                  <c:v>976156.26969124144</c:v>
                </c:pt>
                <c:pt idx="2">
                  <c:v>761812.37720191013</c:v>
                </c:pt>
                <c:pt idx="3">
                  <c:v>501973.38065229787</c:v>
                </c:pt>
                <c:pt idx="4">
                  <c:v>490409.79695624794</c:v>
                </c:pt>
                <c:pt idx="5">
                  <c:v>481009.91496886534</c:v>
                </c:pt>
                <c:pt idx="6">
                  <c:v>473455.01701423014</c:v>
                </c:pt>
                <c:pt idx="7">
                  <c:v>476485.18683232425</c:v>
                </c:pt>
                <c:pt idx="8">
                  <c:v>441920.29470202705</c:v>
                </c:pt>
                <c:pt idx="9">
                  <c:v>429129.82550293638</c:v>
                </c:pt>
                <c:pt idx="10">
                  <c:v>424215.64823250019</c:v>
                </c:pt>
                <c:pt idx="11">
                  <c:v>492839.94898538874</c:v>
                </c:pt>
                <c:pt idx="12">
                  <c:v>366885.62712581095</c:v>
                </c:pt>
                <c:pt idx="13">
                  <c:v>379355.0861372939</c:v>
                </c:pt>
                <c:pt idx="14">
                  <c:v>339564.50713884667</c:v>
                </c:pt>
                <c:pt idx="15">
                  <c:v>330139.91280842386</c:v>
                </c:pt>
                <c:pt idx="16">
                  <c:v>320011.60299352813</c:v>
                </c:pt>
                <c:pt idx="17">
                  <c:v>307849.97370677826</c:v>
                </c:pt>
                <c:pt idx="18">
                  <c:v>297252.33207395184</c:v>
                </c:pt>
                <c:pt idx="19">
                  <c:v>298542.7302901363</c:v>
                </c:pt>
                <c:pt idx="20">
                  <c:v>290393.25058448163</c:v>
                </c:pt>
                <c:pt idx="21">
                  <c:v>369459.40577482013</c:v>
                </c:pt>
                <c:pt idx="22">
                  <c:v>226053.99875235045</c:v>
                </c:pt>
                <c:pt idx="23">
                  <c:v>219740.17440306162</c:v>
                </c:pt>
                <c:pt idx="24">
                  <c:v>213629.98900284653</c:v>
                </c:pt>
              </c:numCache>
            </c:numRef>
          </c:val>
          <c:smooth val="0"/>
          <c:extLst>
            <c:ext xmlns:c16="http://schemas.microsoft.com/office/drawing/2014/chart" uri="{C3380CC4-5D6E-409C-BE32-E72D297353CC}">
              <c16:uniqueId val="{00000002-5CF1-4DC1-AE76-CF36E3BEC298}"/>
            </c:ext>
          </c:extLst>
        </c:ser>
        <c:ser>
          <c:idx val="3"/>
          <c:order val="3"/>
          <c:tx>
            <c:strRef>
              <c:f>'Cashflow Funding Basis'!$A$5</c:f>
              <c:strCache>
                <c:ptCount val="1"/>
                <c:pt idx="0">
                  <c:v>Option 4B</c:v>
                </c:pt>
              </c:strCache>
            </c:strRef>
          </c:tx>
          <c:marker>
            <c:symbol val="none"/>
          </c:marker>
          <c:cat>
            <c:strRef>
              <c:f>'Cashflow Funding Basis'!$B$1:$Z$1</c:f>
              <c:strCache>
                <c:ptCount val="25"/>
                <c:pt idx="0">
                  <c:v>Yr1</c:v>
                </c:pt>
                <c:pt idx="1">
                  <c:v>Yr2</c:v>
                </c:pt>
                <c:pt idx="2">
                  <c:v>Yr3</c:v>
                </c:pt>
                <c:pt idx="3">
                  <c:v>Yr4</c:v>
                </c:pt>
                <c:pt idx="4">
                  <c:v>Yr5</c:v>
                </c:pt>
                <c:pt idx="5">
                  <c:v>Yr6</c:v>
                </c:pt>
                <c:pt idx="6">
                  <c:v>Yr7</c:v>
                </c:pt>
                <c:pt idx="7">
                  <c:v>Yr8</c:v>
                </c:pt>
                <c:pt idx="8">
                  <c:v>Yr9</c:v>
                </c:pt>
                <c:pt idx="9">
                  <c:v>Yr10</c:v>
                </c:pt>
                <c:pt idx="10">
                  <c:v>Yr11</c:v>
                </c:pt>
                <c:pt idx="11">
                  <c:v>Yr12</c:v>
                </c:pt>
                <c:pt idx="12">
                  <c:v>Yr13</c:v>
                </c:pt>
                <c:pt idx="13">
                  <c:v>Yr14</c:v>
                </c:pt>
                <c:pt idx="14">
                  <c:v>Yr15</c:v>
                </c:pt>
                <c:pt idx="15">
                  <c:v>Yr16</c:v>
                </c:pt>
                <c:pt idx="16">
                  <c:v>Yr17</c:v>
                </c:pt>
                <c:pt idx="17">
                  <c:v>Yr18</c:v>
                </c:pt>
                <c:pt idx="18">
                  <c:v>Yr19</c:v>
                </c:pt>
                <c:pt idx="19">
                  <c:v>Yr20</c:v>
                </c:pt>
                <c:pt idx="20">
                  <c:v>Yr21</c:v>
                </c:pt>
                <c:pt idx="21">
                  <c:v>Yr22</c:v>
                </c:pt>
                <c:pt idx="22">
                  <c:v>Yr23</c:v>
                </c:pt>
                <c:pt idx="23">
                  <c:v>Yr24</c:v>
                </c:pt>
                <c:pt idx="24">
                  <c:v>Yr25</c:v>
                </c:pt>
              </c:strCache>
            </c:strRef>
          </c:cat>
          <c:val>
            <c:numRef>
              <c:f>'Cashflow Funding Basis'!$B$5:$Z$5</c:f>
              <c:numCache>
                <c:formatCode>_-"£"* #,##0_-;\-"£"* #,##0_-;_-"£"* "-"??_-;_-@_-</c:formatCode>
                <c:ptCount val="25"/>
                <c:pt idx="0">
                  <c:v>300502.76390208467</c:v>
                </c:pt>
                <c:pt idx="1">
                  <c:v>1030349.4384953234</c:v>
                </c:pt>
                <c:pt idx="2">
                  <c:v>810987.73637972807</c:v>
                </c:pt>
                <c:pt idx="3">
                  <c:v>550326.19180450763</c:v>
                </c:pt>
                <c:pt idx="4">
                  <c:v>537251.66017644573</c:v>
                </c:pt>
                <c:pt idx="5">
                  <c:v>526228.14101186465</c:v>
                </c:pt>
                <c:pt idx="6">
                  <c:v>517144.11564636405</c:v>
                </c:pt>
                <c:pt idx="7">
                  <c:v>518696.87348736823</c:v>
                </c:pt>
                <c:pt idx="8">
                  <c:v>482704.54299435421</c:v>
                </c:pt>
                <c:pt idx="9">
                  <c:v>468534.90392058773</c:v>
                </c:pt>
                <c:pt idx="10">
                  <c:v>462288.18548323016</c:v>
                </c:pt>
                <c:pt idx="11">
                  <c:v>529625.00026545394</c:v>
                </c:pt>
                <c:pt idx="12">
                  <c:v>402426.35600939969</c:v>
                </c:pt>
                <c:pt idx="13">
                  <c:v>413693.94883252535</c:v>
                </c:pt>
                <c:pt idx="14">
                  <c:v>372742.15155089722</c:v>
                </c:pt>
                <c:pt idx="15">
                  <c:v>362195.6144663014</c:v>
                </c:pt>
                <c:pt idx="16">
                  <c:v>350983.28937392816</c:v>
                </c:pt>
                <c:pt idx="17">
                  <c:v>337774.31213379017</c:v>
                </c:pt>
                <c:pt idx="18">
                  <c:v>326164.72958335211</c:v>
                </c:pt>
                <c:pt idx="19">
                  <c:v>326477.41657420906</c:v>
                </c:pt>
                <c:pt idx="20">
                  <c:v>317383.29216228903</c:v>
                </c:pt>
                <c:pt idx="21">
                  <c:v>412000.22281476314</c:v>
                </c:pt>
                <c:pt idx="22">
                  <c:v>267156.49784592236</c:v>
                </c:pt>
                <c:pt idx="23">
                  <c:v>259452.73940364603</c:v>
                </c:pt>
                <c:pt idx="24">
                  <c:v>353623.0171578537</c:v>
                </c:pt>
              </c:numCache>
            </c:numRef>
          </c:val>
          <c:smooth val="0"/>
          <c:extLst>
            <c:ext xmlns:c16="http://schemas.microsoft.com/office/drawing/2014/chart" uri="{C3380CC4-5D6E-409C-BE32-E72D297353CC}">
              <c16:uniqueId val="{00000003-5CF1-4DC1-AE76-CF36E3BEC298}"/>
            </c:ext>
          </c:extLst>
        </c:ser>
        <c:ser>
          <c:idx val="4"/>
          <c:order val="4"/>
          <c:tx>
            <c:strRef>
              <c:f>'Cashflow Funding Basis'!$A$6</c:f>
              <c:strCache>
                <c:ptCount val="1"/>
                <c:pt idx="0">
                  <c:v>Option 5A</c:v>
                </c:pt>
              </c:strCache>
            </c:strRef>
          </c:tx>
          <c:marker>
            <c:symbol val="none"/>
          </c:marker>
          <c:cat>
            <c:strRef>
              <c:f>'Cashflow Funding Basis'!$B$1:$Z$1</c:f>
              <c:strCache>
                <c:ptCount val="25"/>
                <c:pt idx="0">
                  <c:v>Yr1</c:v>
                </c:pt>
                <c:pt idx="1">
                  <c:v>Yr2</c:v>
                </c:pt>
                <c:pt idx="2">
                  <c:v>Yr3</c:v>
                </c:pt>
                <c:pt idx="3">
                  <c:v>Yr4</c:v>
                </c:pt>
                <c:pt idx="4">
                  <c:v>Yr5</c:v>
                </c:pt>
                <c:pt idx="5">
                  <c:v>Yr6</c:v>
                </c:pt>
                <c:pt idx="6">
                  <c:v>Yr7</c:v>
                </c:pt>
                <c:pt idx="7">
                  <c:v>Yr8</c:v>
                </c:pt>
                <c:pt idx="8">
                  <c:v>Yr9</c:v>
                </c:pt>
                <c:pt idx="9">
                  <c:v>Yr10</c:v>
                </c:pt>
                <c:pt idx="10">
                  <c:v>Yr11</c:v>
                </c:pt>
                <c:pt idx="11">
                  <c:v>Yr12</c:v>
                </c:pt>
                <c:pt idx="12">
                  <c:v>Yr13</c:v>
                </c:pt>
                <c:pt idx="13">
                  <c:v>Yr14</c:v>
                </c:pt>
                <c:pt idx="14">
                  <c:v>Yr15</c:v>
                </c:pt>
                <c:pt idx="15">
                  <c:v>Yr16</c:v>
                </c:pt>
                <c:pt idx="16">
                  <c:v>Yr17</c:v>
                </c:pt>
                <c:pt idx="17">
                  <c:v>Yr18</c:v>
                </c:pt>
                <c:pt idx="18">
                  <c:v>Yr19</c:v>
                </c:pt>
                <c:pt idx="19">
                  <c:v>Yr20</c:v>
                </c:pt>
                <c:pt idx="20">
                  <c:v>Yr21</c:v>
                </c:pt>
                <c:pt idx="21">
                  <c:v>Yr22</c:v>
                </c:pt>
                <c:pt idx="22">
                  <c:v>Yr23</c:v>
                </c:pt>
                <c:pt idx="23">
                  <c:v>Yr24</c:v>
                </c:pt>
                <c:pt idx="24">
                  <c:v>Yr25</c:v>
                </c:pt>
              </c:strCache>
            </c:strRef>
          </c:cat>
          <c:val>
            <c:numRef>
              <c:f>'Cashflow Funding Basis'!$B$6:$Z$6</c:f>
              <c:numCache>
                <c:formatCode>_-"£"* #,##0_-;\-"£"* #,##0_-;_-"£"* "-"??_-;_-@_-</c:formatCode>
                <c:ptCount val="25"/>
                <c:pt idx="0">
                  <c:v>117426.08695652174</c:v>
                </c:pt>
                <c:pt idx="1">
                  <c:v>151689.88774533832</c:v>
                </c:pt>
                <c:pt idx="2">
                  <c:v>1089744.3138995124</c:v>
                </c:pt>
                <c:pt idx="3">
                  <c:v>349916.29778340168</c:v>
                </c:pt>
                <c:pt idx="4">
                  <c:v>340934.30064385419</c:v>
                </c:pt>
                <c:pt idx="5">
                  <c:v>333501.09713911772</c:v>
                </c:pt>
                <c:pt idx="6">
                  <c:v>326108.43557867728</c:v>
                </c:pt>
                <c:pt idx="7">
                  <c:v>328525.99568848731</c:v>
                </c:pt>
                <c:pt idx="8">
                  <c:v>305585.7427594749</c:v>
                </c:pt>
                <c:pt idx="9">
                  <c:v>296739.94596145017</c:v>
                </c:pt>
                <c:pt idx="10">
                  <c:v>285637.43143079866</c:v>
                </c:pt>
                <c:pt idx="11">
                  <c:v>335299.7876944684</c:v>
                </c:pt>
                <c:pt idx="12">
                  <c:v>266300.32042323973</c:v>
                </c:pt>
                <c:pt idx="13">
                  <c:v>252387.95481784176</c:v>
                </c:pt>
                <c:pt idx="14">
                  <c:v>226681.7471257608</c:v>
                </c:pt>
                <c:pt idx="15">
                  <c:v>220226.6865065259</c:v>
                </c:pt>
                <c:pt idx="16">
                  <c:v>213519.93107555059</c:v>
                </c:pt>
                <c:pt idx="17">
                  <c:v>205583.96836007928</c:v>
                </c:pt>
                <c:pt idx="18">
                  <c:v>197540.04669387743</c:v>
                </c:pt>
                <c:pt idx="19">
                  <c:v>198963.32081707625</c:v>
                </c:pt>
                <c:pt idx="20">
                  <c:v>184405.7473396135</c:v>
                </c:pt>
                <c:pt idx="21">
                  <c:v>253389.19397261471</c:v>
                </c:pt>
                <c:pt idx="22">
                  <c:v>157845.38975365445</c:v>
                </c:pt>
                <c:pt idx="23">
                  <c:v>138650.22127683688</c:v>
                </c:pt>
                <c:pt idx="24">
                  <c:v>133301.88029477821</c:v>
                </c:pt>
              </c:numCache>
            </c:numRef>
          </c:val>
          <c:smooth val="0"/>
          <c:extLst>
            <c:ext xmlns:c16="http://schemas.microsoft.com/office/drawing/2014/chart" uri="{C3380CC4-5D6E-409C-BE32-E72D297353CC}">
              <c16:uniqueId val="{00000004-5CF1-4DC1-AE76-CF36E3BEC298}"/>
            </c:ext>
          </c:extLst>
        </c:ser>
        <c:ser>
          <c:idx val="5"/>
          <c:order val="5"/>
          <c:tx>
            <c:strRef>
              <c:f>'Cashflow Funding Basis'!$A$7</c:f>
              <c:strCache>
                <c:ptCount val="1"/>
                <c:pt idx="0">
                  <c:v>Option 5B</c:v>
                </c:pt>
              </c:strCache>
            </c:strRef>
          </c:tx>
          <c:marker>
            <c:symbol val="none"/>
          </c:marker>
          <c:cat>
            <c:strRef>
              <c:f>'Cashflow Funding Basis'!$B$1:$Z$1</c:f>
              <c:strCache>
                <c:ptCount val="25"/>
                <c:pt idx="0">
                  <c:v>Yr1</c:v>
                </c:pt>
                <c:pt idx="1">
                  <c:v>Yr2</c:v>
                </c:pt>
                <c:pt idx="2">
                  <c:v>Yr3</c:v>
                </c:pt>
                <c:pt idx="3">
                  <c:v>Yr4</c:v>
                </c:pt>
                <c:pt idx="4">
                  <c:v>Yr5</c:v>
                </c:pt>
                <c:pt idx="5">
                  <c:v>Yr6</c:v>
                </c:pt>
                <c:pt idx="6">
                  <c:v>Yr7</c:v>
                </c:pt>
                <c:pt idx="7">
                  <c:v>Yr8</c:v>
                </c:pt>
                <c:pt idx="8">
                  <c:v>Yr9</c:v>
                </c:pt>
                <c:pt idx="9">
                  <c:v>Yr10</c:v>
                </c:pt>
                <c:pt idx="10">
                  <c:v>Yr11</c:v>
                </c:pt>
                <c:pt idx="11">
                  <c:v>Yr12</c:v>
                </c:pt>
                <c:pt idx="12">
                  <c:v>Yr13</c:v>
                </c:pt>
                <c:pt idx="13">
                  <c:v>Yr14</c:v>
                </c:pt>
                <c:pt idx="14">
                  <c:v>Yr15</c:v>
                </c:pt>
                <c:pt idx="15">
                  <c:v>Yr16</c:v>
                </c:pt>
                <c:pt idx="16">
                  <c:v>Yr17</c:v>
                </c:pt>
                <c:pt idx="17">
                  <c:v>Yr18</c:v>
                </c:pt>
                <c:pt idx="18">
                  <c:v>Yr19</c:v>
                </c:pt>
                <c:pt idx="19">
                  <c:v>Yr20</c:v>
                </c:pt>
                <c:pt idx="20">
                  <c:v>Yr21</c:v>
                </c:pt>
                <c:pt idx="21">
                  <c:v>Yr22</c:v>
                </c:pt>
                <c:pt idx="22">
                  <c:v>Yr23</c:v>
                </c:pt>
                <c:pt idx="23">
                  <c:v>Yr24</c:v>
                </c:pt>
                <c:pt idx="24">
                  <c:v>Yr25</c:v>
                </c:pt>
              </c:strCache>
            </c:strRef>
          </c:cat>
          <c:val>
            <c:numRef>
              <c:f>'Cashflow Funding Basis'!$B$7:$Z$7</c:f>
              <c:numCache>
                <c:formatCode>_-"£"* #,##0_-;\-"£"* #,##0_-;_-"£"* "-"??_-;_-@_-</c:formatCode>
                <c:ptCount val="25"/>
                <c:pt idx="0">
                  <c:v>505.31400966183577</c:v>
                </c:pt>
                <c:pt idx="1">
                  <c:v>46891.175990104792</c:v>
                </c:pt>
                <c:pt idx="2">
                  <c:v>169035.78829736108</c:v>
                </c:pt>
                <c:pt idx="3">
                  <c:v>256909.01170558843</c:v>
                </c:pt>
                <c:pt idx="4">
                  <c:v>247966.99145200336</c:v>
                </c:pt>
                <c:pt idx="5">
                  <c:v>239662.98431757413</c:v>
                </c:pt>
                <c:pt idx="6">
                  <c:v>231558.43895417792</c:v>
                </c:pt>
                <c:pt idx="7">
                  <c:v>223727.96034220094</c:v>
                </c:pt>
                <c:pt idx="8">
                  <c:v>216162.28052386566</c:v>
                </c:pt>
                <c:pt idx="9">
                  <c:v>208852.44495059486</c:v>
                </c:pt>
                <c:pt idx="10">
                  <c:v>201789.8018846327</c:v>
                </c:pt>
                <c:pt idx="11">
                  <c:v>194965.99215906544</c:v>
                </c:pt>
                <c:pt idx="12">
                  <c:v>188372.93928412124</c:v>
                </c:pt>
                <c:pt idx="13">
                  <c:v>159323.45258519289</c:v>
                </c:pt>
                <c:pt idx="14">
                  <c:v>153935.7029808627</c:v>
                </c:pt>
                <c:pt idx="15">
                  <c:v>148730.14780759683</c:v>
                </c:pt>
                <c:pt idx="16">
                  <c:v>143700.62590105974</c:v>
                </c:pt>
                <c:pt idx="17">
                  <c:v>138841.18444546836</c:v>
                </c:pt>
                <c:pt idx="18">
                  <c:v>134146.07192798876</c:v>
                </c:pt>
                <c:pt idx="19">
                  <c:v>129609.73133139012</c:v>
                </c:pt>
                <c:pt idx="20">
                  <c:v>125226.79355689867</c:v>
                </c:pt>
                <c:pt idx="21">
                  <c:v>120837.72051194859</c:v>
                </c:pt>
                <c:pt idx="22">
                  <c:v>102601.20316100132</c:v>
                </c:pt>
                <c:pt idx="23">
                  <c:v>84354.923559407776</c:v>
                </c:pt>
                <c:pt idx="24">
                  <c:v>81502.341603292545</c:v>
                </c:pt>
              </c:numCache>
            </c:numRef>
          </c:val>
          <c:smooth val="0"/>
          <c:extLst>
            <c:ext xmlns:c16="http://schemas.microsoft.com/office/drawing/2014/chart" uri="{C3380CC4-5D6E-409C-BE32-E72D297353CC}">
              <c16:uniqueId val="{00000005-5CF1-4DC1-AE76-CF36E3BEC298}"/>
            </c:ext>
          </c:extLst>
        </c:ser>
        <c:ser>
          <c:idx val="6"/>
          <c:order val="6"/>
          <c:tx>
            <c:strRef>
              <c:f>'Cashflow Funding Basis'!$A$8</c:f>
              <c:strCache>
                <c:ptCount val="1"/>
                <c:pt idx="0">
                  <c:v>Option 5C</c:v>
                </c:pt>
              </c:strCache>
            </c:strRef>
          </c:tx>
          <c:marker>
            <c:symbol val="none"/>
          </c:marker>
          <c:cat>
            <c:strRef>
              <c:f>'Cashflow Funding Basis'!$B$1:$Z$1</c:f>
              <c:strCache>
                <c:ptCount val="25"/>
                <c:pt idx="0">
                  <c:v>Yr1</c:v>
                </c:pt>
                <c:pt idx="1">
                  <c:v>Yr2</c:v>
                </c:pt>
                <c:pt idx="2">
                  <c:v>Yr3</c:v>
                </c:pt>
                <c:pt idx="3">
                  <c:v>Yr4</c:v>
                </c:pt>
                <c:pt idx="4">
                  <c:v>Yr5</c:v>
                </c:pt>
                <c:pt idx="5">
                  <c:v>Yr6</c:v>
                </c:pt>
                <c:pt idx="6">
                  <c:v>Yr7</c:v>
                </c:pt>
                <c:pt idx="7">
                  <c:v>Yr8</c:v>
                </c:pt>
                <c:pt idx="8">
                  <c:v>Yr9</c:v>
                </c:pt>
                <c:pt idx="9">
                  <c:v>Yr10</c:v>
                </c:pt>
                <c:pt idx="10">
                  <c:v>Yr11</c:v>
                </c:pt>
                <c:pt idx="11">
                  <c:v>Yr12</c:v>
                </c:pt>
                <c:pt idx="12">
                  <c:v>Yr13</c:v>
                </c:pt>
                <c:pt idx="13">
                  <c:v>Yr14</c:v>
                </c:pt>
                <c:pt idx="14">
                  <c:v>Yr15</c:v>
                </c:pt>
                <c:pt idx="15">
                  <c:v>Yr16</c:v>
                </c:pt>
                <c:pt idx="16">
                  <c:v>Yr17</c:v>
                </c:pt>
                <c:pt idx="17">
                  <c:v>Yr18</c:v>
                </c:pt>
                <c:pt idx="18">
                  <c:v>Yr19</c:v>
                </c:pt>
                <c:pt idx="19">
                  <c:v>Yr20</c:v>
                </c:pt>
                <c:pt idx="20">
                  <c:v>Yr21</c:v>
                </c:pt>
                <c:pt idx="21">
                  <c:v>Yr22</c:v>
                </c:pt>
                <c:pt idx="22">
                  <c:v>Yr23</c:v>
                </c:pt>
                <c:pt idx="23">
                  <c:v>Yr24</c:v>
                </c:pt>
                <c:pt idx="24">
                  <c:v>Yr25</c:v>
                </c:pt>
              </c:strCache>
            </c:strRef>
          </c:cat>
          <c:val>
            <c:numRef>
              <c:f>'Cashflow Funding Basis'!$B$8:$Z$8</c:f>
              <c:numCache>
                <c:formatCode>_-"£"* #,##0_-;\-"£"* #,##0_-;_-"£"* "-"??_-;_-@_-</c:formatCode>
                <c:ptCount val="25"/>
                <c:pt idx="0">
                  <c:v>117426.08695652174</c:v>
                </c:pt>
                <c:pt idx="1">
                  <c:v>151689.88774533832</c:v>
                </c:pt>
                <c:pt idx="2">
                  <c:v>1089744.3138995124</c:v>
                </c:pt>
                <c:pt idx="3">
                  <c:v>349916.29778340168</c:v>
                </c:pt>
                <c:pt idx="4">
                  <c:v>340934.30064385419</c:v>
                </c:pt>
                <c:pt idx="5">
                  <c:v>333501.09713911772</c:v>
                </c:pt>
                <c:pt idx="6">
                  <c:v>326108.43557867728</c:v>
                </c:pt>
                <c:pt idx="7">
                  <c:v>328525.99568848731</c:v>
                </c:pt>
                <c:pt idx="8">
                  <c:v>305585.7427594749</c:v>
                </c:pt>
                <c:pt idx="9">
                  <c:v>296739.94596145017</c:v>
                </c:pt>
                <c:pt idx="10">
                  <c:v>285637.43143079866</c:v>
                </c:pt>
                <c:pt idx="11">
                  <c:v>335299.7876944684</c:v>
                </c:pt>
                <c:pt idx="12">
                  <c:v>266300.32042323973</c:v>
                </c:pt>
                <c:pt idx="13">
                  <c:v>252387.95481784176</c:v>
                </c:pt>
                <c:pt idx="14">
                  <c:v>226681.7471257608</c:v>
                </c:pt>
                <c:pt idx="15">
                  <c:v>220226.6865065259</c:v>
                </c:pt>
                <c:pt idx="16">
                  <c:v>213519.93107555059</c:v>
                </c:pt>
                <c:pt idx="17">
                  <c:v>205583.96836007928</c:v>
                </c:pt>
                <c:pt idx="18">
                  <c:v>197540.04669387743</c:v>
                </c:pt>
                <c:pt idx="19">
                  <c:v>198963.32081707625</c:v>
                </c:pt>
                <c:pt idx="20">
                  <c:v>184405.7473396135</c:v>
                </c:pt>
                <c:pt idx="21">
                  <c:v>253389.19397261471</c:v>
                </c:pt>
                <c:pt idx="22">
                  <c:v>157845.38975365445</c:v>
                </c:pt>
                <c:pt idx="23">
                  <c:v>138650.22127683688</c:v>
                </c:pt>
                <c:pt idx="24">
                  <c:v>133301.88029477821</c:v>
                </c:pt>
              </c:numCache>
            </c:numRef>
          </c:val>
          <c:smooth val="0"/>
          <c:extLst>
            <c:ext xmlns:c16="http://schemas.microsoft.com/office/drawing/2014/chart" uri="{C3380CC4-5D6E-409C-BE32-E72D297353CC}">
              <c16:uniqueId val="{00000006-5CF1-4DC1-AE76-CF36E3BEC298}"/>
            </c:ext>
          </c:extLst>
        </c:ser>
        <c:ser>
          <c:idx val="7"/>
          <c:order val="7"/>
          <c:tx>
            <c:strRef>
              <c:f>'Cashflow Funding Basis'!$A$9</c:f>
              <c:strCache>
                <c:ptCount val="1"/>
                <c:pt idx="0">
                  <c:v>Option 11A</c:v>
                </c:pt>
              </c:strCache>
            </c:strRef>
          </c:tx>
          <c:marker>
            <c:symbol val="none"/>
          </c:marker>
          <c:cat>
            <c:strRef>
              <c:f>'Cashflow Funding Basis'!$B$1:$Z$1</c:f>
              <c:strCache>
                <c:ptCount val="25"/>
                <c:pt idx="0">
                  <c:v>Yr1</c:v>
                </c:pt>
                <c:pt idx="1">
                  <c:v>Yr2</c:v>
                </c:pt>
                <c:pt idx="2">
                  <c:v>Yr3</c:v>
                </c:pt>
                <c:pt idx="3">
                  <c:v>Yr4</c:v>
                </c:pt>
                <c:pt idx="4">
                  <c:v>Yr5</c:v>
                </c:pt>
                <c:pt idx="5">
                  <c:v>Yr6</c:v>
                </c:pt>
                <c:pt idx="6">
                  <c:v>Yr7</c:v>
                </c:pt>
                <c:pt idx="7">
                  <c:v>Yr8</c:v>
                </c:pt>
                <c:pt idx="8">
                  <c:v>Yr9</c:v>
                </c:pt>
                <c:pt idx="9">
                  <c:v>Yr10</c:v>
                </c:pt>
                <c:pt idx="10">
                  <c:v>Yr11</c:v>
                </c:pt>
                <c:pt idx="11">
                  <c:v>Yr12</c:v>
                </c:pt>
                <c:pt idx="12">
                  <c:v>Yr13</c:v>
                </c:pt>
                <c:pt idx="13">
                  <c:v>Yr14</c:v>
                </c:pt>
                <c:pt idx="14">
                  <c:v>Yr15</c:v>
                </c:pt>
                <c:pt idx="15">
                  <c:v>Yr16</c:v>
                </c:pt>
                <c:pt idx="16">
                  <c:v>Yr17</c:v>
                </c:pt>
                <c:pt idx="17">
                  <c:v>Yr18</c:v>
                </c:pt>
                <c:pt idx="18">
                  <c:v>Yr19</c:v>
                </c:pt>
                <c:pt idx="19">
                  <c:v>Yr20</c:v>
                </c:pt>
                <c:pt idx="20">
                  <c:v>Yr21</c:v>
                </c:pt>
                <c:pt idx="21">
                  <c:v>Yr22</c:v>
                </c:pt>
                <c:pt idx="22">
                  <c:v>Yr23</c:v>
                </c:pt>
                <c:pt idx="23">
                  <c:v>Yr24</c:v>
                </c:pt>
                <c:pt idx="24">
                  <c:v>Yr25</c:v>
                </c:pt>
              </c:strCache>
            </c:strRef>
          </c:cat>
          <c:val>
            <c:numRef>
              <c:f>'Cashflow Funding Basis'!$B$9:$Z$9</c:f>
              <c:numCache>
                <c:formatCode>_-"£"* #,##0_-;\-"£"* #,##0_-;_-"£"* "-"??_-;_-@_-</c:formatCode>
                <c:ptCount val="25"/>
                <c:pt idx="0">
                  <c:v>119879.2270531401</c:v>
                </c:pt>
                <c:pt idx="1">
                  <c:v>226767.48582230625</c:v>
                </c:pt>
                <c:pt idx="2">
                  <c:v>1276443.748144676</c:v>
                </c:pt>
                <c:pt idx="3">
                  <c:v>471370.94394220709</c:v>
                </c:pt>
                <c:pt idx="4">
                  <c:v>458147.91112172988</c:v>
                </c:pt>
                <c:pt idx="5">
                  <c:v>446794.07786928123</c:v>
                </c:pt>
                <c:pt idx="6">
                  <c:v>435570.25270927011</c:v>
                </c:pt>
                <c:pt idx="7">
                  <c:v>434286.20547649963</c:v>
                </c:pt>
                <c:pt idx="8">
                  <c:v>407769.52033243363</c:v>
                </c:pt>
                <c:pt idx="9">
                  <c:v>395468.23347155523</c:v>
                </c:pt>
                <c:pt idx="10">
                  <c:v>381027.08119901619</c:v>
                </c:pt>
                <c:pt idx="11">
                  <c:v>427463.7005140023</c:v>
                </c:pt>
                <c:pt idx="12">
                  <c:v>355347.57918607432</c:v>
                </c:pt>
                <c:pt idx="13">
                  <c:v>337206.30571387761</c:v>
                </c:pt>
                <c:pt idx="14">
                  <c:v>308631.8446098534</c:v>
                </c:pt>
                <c:pt idx="15">
                  <c:v>299405.52465540764</c:v>
                </c:pt>
                <c:pt idx="16">
                  <c:v>290021.22397302091</c:v>
                </c:pt>
                <c:pt idx="17">
                  <c:v>279498.26101463992</c:v>
                </c:pt>
                <c:pt idx="18">
                  <c:v>268954.82220553025</c:v>
                </c:pt>
                <c:pt idx="19">
                  <c:v>267963.10392012243</c:v>
                </c:pt>
                <c:pt idx="20">
                  <c:v>251072.204444006</c:v>
                </c:pt>
                <c:pt idx="21">
                  <c:v>317052.93456621334</c:v>
                </c:pt>
                <c:pt idx="22">
                  <c:v>206139.80101224763</c:v>
                </c:pt>
                <c:pt idx="23">
                  <c:v>191539.67659446484</c:v>
                </c:pt>
                <c:pt idx="24">
                  <c:v>184402.80330697913</c:v>
                </c:pt>
              </c:numCache>
            </c:numRef>
          </c:val>
          <c:smooth val="0"/>
          <c:extLst>
            <c:ext xmlns:c16="http://schemas.microsoft.com/office/drawing/2014/chart" uri="{C3380CC4-5D6E-409C-BE32-E72D297353CC}">
              <c16:uniqueId val="{00000007-5CF1-4DC1-AE76-CF36E3BEC298}"/>
            </c:ext>
          </c:extLst>
        </c:ser>
        <c:ser>
          <c:idx val="8"/>
          <c:order val="8"/>
          <c:tx>
            <c:strRef>
              <c:f>'Cashflow Funding Basis'!$A$10</c:f>
              <c:strCache>
                <c:ptCount val="1"/>
                <c:pt idx="0">
                  <c:v>Option 11B</c:v>
                </c:pt>
              </c:strCache>
            </c:strRef>
          </c:tx>
          <c:marker>
            <c:symbol val="none"/>
          </c:marker>
          <c:cat>
            <c:strRef>
              <c:f>'Cashflow Funding Basis'!$B$1:$Z$1</c:f>
              <c:strCache>
                <c:ptCount val="25"/>
                <c:pt idx="0">
                  <c:v>Yr1</c:v>
                </c:pt>
                <c:pt idx="1">
                  <c:v>Yr2</c:v>
                </c:pt>
                <c:pt idx="2">
                  <c:v>Yr3</c:v>
                </c:pt>
                <c:pt idx="3">
                  <c:v>Yr4</c:v>
                </c:pt>
                <c:pt idx="4">
                  <c:v>Yr5</c:v>
                </c:pt>
                <c:pt idx="5">
                  <c:v>Yr6</c:v>
                </c:pt>
                <c:pt idx="6">
                  <c:v>Yr7</c:v>
                </c:pt>
                <c:pt idx="7">
                  <c:v>Yr8</c:v>
                </c:pt>
                <c:pt idx="8">
                  <c:v>Yr9</c:v>
                </c:pt>
                <c:pt idx="9">
                  <c:v>Yr10</c:v>
                </c:pt>
                <c:pt idx="10">
                  <c:v>Yr11</c:v>
                </c:pt>
                <c:pt idx="11">
                  <c:v>Yr12</c:v>
                </c:pt>
                <c:pt idx="12">
                  <c:v>Yr13</c:v>
                </c:pt>
                <c:pt idx="13">
                  <c:v>Yr14</c:v>
                </c:pt>
                <c:pt idx="14">
                  <c:v>Yr15</c:v>
                </c:pt>
                <c:pt idx="15">
                  <c:v>Yr16</c:v>
                </c:pt>
                <c:pt idx="16">
                  <c:v>Yr17</c:v>
                </c:pt>
                <c:pt idx="17">
                  <c:v>Yr18</c:v>
                </c:pt>
                <c:pt idx="18">
                  <c:v>Yr19</c:v>
                </c:pt>
                <c:pt idx="19">
                  <c:v>Yr20</c:v>
                </c:pt>
                <c:pt idx="20">
                  <c:v>Yr21</c:v>
                </c:pt>
                <c:pt idx="21">
                  <c:v>Yr22</c:v>
                </c:pt>
                <c:pt idx="22">
                  <c:v>Yr23</c:v>
                </c:pt>
                <c:pt idx="23">
                  <c:v>Yr24</c:v>
                </c:pt>
                <c:pt idx="24">
                  <c:v>Yr25</c:v>
                </c:pt>
              </c:strCache>
            </c:strRef>
          </c:cat>
          <c:val>
            <c:numRef>
              <c:f>'Cashflow Funding Basis'!$B$10:$Z$10</c:f>
              <c:numCache>
                <c:formatCode>_-"£"* #,##0_-;\-"£"* #,##0_-;_-"£"* "-"??_-;_-@_-</c:formatCode>
                <c:ptCount val="25"/>
                <c:pt idx="0">
                  <c:v>969142.02898550732</c:v>
                </c:pt>
                <c:pt idx="1">
                  <c:v>121968.77406707275</c:v>
                </c:pt>
                <c:pt idx="2">
                  <c:v>918360.7687392974</c:v>
                </c:pt>
                <c:pt idx="3">
                  <c:v>471370.94394220709</c:v>
                </c:pt>
                <c:pt idx="4">
                  <c:v>458147.91112172988</c:v>
                </c:pt>
                <c:pt idx="5">
                  <c:v>446794.07786928123</c:v>
                </c:pt>
                <c:pt idx="6">
                  <c:v>435570.25270927011</c:v>
                </c:pt>
                <c:pt idx="7">
                  <c:v>434286.20547649963</c:v>
                </c:pt>
                <c:pt idx="8">
                  <c:v>407769.52033243363</c:v>
                </c:pt>
                <c:pt idx="9">
                  <c:v>395468.23347155523</c:v>
                </c:pt>
                <c:pt idx="10">
                  <c:v>381027.08119901619</c:v>
                </c:pt>
                <c:pt idx="11">
                  <c:v>427463.7005140023</c:v>
                </c:pt>
                <c:pt idx="12">
                  <c:v>355347.57918607432</c:v>
                </c:pt>
                <c:pt idx="13">
                  <c:v>337206.30571387761</c:v>
                </c:pt>
                <c:pt idx="14">
                  <c:v>308631.8446098534</c:v>
                </c:pt>
                <c:pt idx="15">
                  <c:v>299405.52465540764</c:v>
                </c:pt>
                <c:pt idx="16">
                  <c:v>290021.22397302091</c:v>
                </c:pt>
                <c:pt idx="17">
                  <c:v>279498.26101463992</c:v>
                </c:pt>
                <c:pt idx="18">
                  <c:v>268954.82220553025</c:v>
                </c:pt>
                <c:pt idx="19">
                  <c:v>267963.10392012243</c:v>
                </c:pt>
                <c:pt idx="20">
                  <c:v>251072.204444006</c:v>
                </c:pt>
                <c:pt idx="21">
                  <c:v>317052.93456621334</c:v>
                </c:pt>
                <c:pt idx="22">
                  <c:v>206139.80101224763</c:v>
                </c:pt>
                <c:pt idx="23">
                  <c:v>191539.67659446484</c:v>
                </c:pt>
                <c:pt idx="24">
                  <c:v>184402.80330697913</c:v>
                </c:pt>
              </c:numCache>
            </c:numRef>
          </c:val>
          <c:smooth val="0"/>
          <c:extLst>
            <c:ext xmlns:c16="http://schemas.microsoft.com/office/drawing/2014/chart" uri="{C3380CC4-5D6E-409C-BE32-E72D297353CC}">
              <c16:uniqueId val="{00000008-5CF1-4DC1-AE76-CF36E3BEC298}"/>
            </c:ext>
          </c:extLst>
        </c:ser>
        <c:ser>
          <c:idx val="9"/>
          <c:order val="9"/>
          <c:tx>
            <c:strRef>
              <c:f>'Cashflow Funding Basis'!$A$11</c:f>
              <c:strCache>
                <c:ptCount val="1"/>
                <c:pt idx="0">
                  <c:v>Option 11C</c:v>
                </c:pt>
              </c:strCache>
            </c:strRef>
          </c:tx>
          <c:marker>
            <c:symbol val="none"/>
          </c:marker>
          <c:cat>
            <c:strRef>
              <c:f>'Cashflow Funding Basis'!$B$1:$Z$1</c:f>
              <c:strCache>
                <c:ptCount val="25"/>
                <c:pt idx="0">
                  <c:v>Yr1</c:v>
                </c:pt>
                <c:pt idx="1">
                  <c:v>Yr2</c:v>
                </c:pt>
                <c:pt idx="2">
                  <c:v>Yr3</c:v>
                </c:pt>
                <c:pt idx="3">
                  <c:v>Yr4</c:v>
                </c:pt>
                <c:pt idx="4">
                  <c:v>Yr5</c:v>
                </c:pt>
                <c:pt idx="5">
                  <c:v>Yr6</c:v>
                </c:pt>
                <c:pt idx="6">
                  <c:v>Yr7</c:v>
                </c:pt>
                <c:pt idx="7">
                  <c:v>Yr8</c:v>
                </c:pt>
                <c:pt idx="8">
                  <c:v>Yr9</c:v>
                </c:pt>
                <c:pt idx="9">
                  <c:v>Yr10</c:v>
                </c:pt>
                <c:pt idx="10">
                  <c:v>Yr11</c:v>
                </c:pt>
                <c:pt idx="11">
                  <c:v>Yr12</c:v>
                </c:pt>
                <c:pt idx="12">
                  <c:v>Yr13</c:v>
                </c:pt>
                <c:pt idx="13">
                  <c:v>Yr14</c:v>
                </c:pt>
                <c:pt idx="14">
                  <c:v>Yr15</c:v>
                </c:pt>
                <c:pt idx="15">
                  <c:v>Yr16</c:v>
                </c:pt>
                <c:pt idx="16">
                  <c:v>Yr17</c:v>
                </c:pt>
                <c:pt idx="17">
                  <c:v>Yr18</c:v>
                </c:pt>
                <c:pt idx="18">
                  <c:v>Yr19</c:v>
                </c:pt>
                <c:pt idx="19">
                  <c:v>Yr20</c:v>
                </c:pt>
                <c:pt idx="20">
                  <c:v>Yr21</c:v>
                </c:pt>
                <c:pt idx="21">
                  <c:v>Yr22</c:v>
                </c:pt>
                <c:pt idx="22">
                  <c:v>Yr23</c:v>
                </c:pt>
                <c:pt idx="23">
                  <c:v>Yr24</c:v>
                </c:pt>
                <c:pt idx="24">
                  <c:v>Yr25</c:v>
                </c:pt>
              </c:strCache>
            </c:strRef>
          </c:cat>
          <c:val>
            <c:numRef>
              <c:f>'Cashflow Funding Basis'!$B$11:$Z$11</c:f>
              <c:numCache>
                <c:formatCode>_-"£"* #,##0_-;\-"£"* #,##0_-;_-"£"* "-"??_-;_-@_-</c:formatCode>
                <c:ptCount val="25"/>
                <c:pt idx="0">
                  <c:v>119879.2270531401</c:v>
                </c:pt>
                <c:pt idx="1">
                  <c:v>226767.48582230625</c:v>
                </c:pt>
                <c:pt idx="2">
                  <c:v>1276443.748144676</c:v>
                </c:pt>
                <c:pt idx="3">
                  <c:v>471370.94394220709</c:v>
                </c:pt>
                <c:pt idx="4">
                  <c:v>458147.91112172988</c:v>
                </c:pt>
                <c:pt idx="5">
                  <c:v>446794.07786928123</c:v>
                </c:pt>
                <c:pt idx="6">
                  <c:v>435570.25270927011</c:v>
                </c:pt>
                <c:pt idx="7">
                  <c:v>434286.20547649963</c:v>
                </c:pt>
                <c:pt idx="8">
                  <c:v>407769.52033243363</c:v>
                </c:pt>
                <c:pt idx="9">
                  <c:v>395468.23347155523</c:v>
                </c:pt>
                <c:pt idx="10">
                  <c:v>381027.08119901619</c:v>
                </c:pt>
                <c:pt idx="11">
                  <c:v>427463.7005140023</c:v>
                </c:pt>
                <c:pt idx="12">
                  <c:v>355347.57918607432</c:v>
                </c:pt>
                <c:pt idx="13">
                  <c:v>337206.30571387761</c:v>
                </c:pt>
                <c:pt idx="14">
                  <c:v>308631.8446098534</c:v>
                </c:pt>
                <c:pt idx="15">
                  <c:v>299405.52465540764</c:v>
                </c:pt>
                <c:pt idx="16">
                  <c:v>290021.22397302091</c:v>
                </c:pt>
                <c:pt idx="17">
                  <c:v>279498.26101463992</c:v>
                </c:pt>
                <c:pt idx="18">
                  <c:v>268954.82220553025</c:v>
                </c:pt>
                <c:pt idx="19">
                  <c:v>267963.10392012243</c:v>
                </c:pt>
                <c:pt idx="20">
                  <c:v>251072.204444006</c:v>
                </c:pt>
                <c:pt idx="21">
                  <c:v>317052.93456621334</c:v>
                </c:pt>
                <c:pt idx="22">
                  <c:v>206139.80101224763</c:v>
                </c:pt>
                <c:pt idx="23">
                  <c:v>191539.67659446484</c:v>
                </c:pt>
                <c:pt idx="24">
                  <c:v>184402.80330697913</c:v>
                </c:pt>
              </c:numCache>
            </c:numRef>
          </c:val>
          <c:smooth val="0"/>
          <c:extLst>
            <c:ext xmlns:c16="http://schemas.microsoft.com/office/drawing/2014/chart" uri="{C3380CC4-5D6E-409C-BE32-E72D297353CC}">
              <c16:uniqueId val="{00000009-5CF1-4DC1-AE76-CF36E3BEC298}"/>
            </c:ext>
          </c:extLst>
        </c:ser>
        <c:dLbls>
          <c:showLegendKey val="0"/>
          <c:showVal val="0"/>
          <c:showCatName val="0"/>
          <c:showSerName val="0"/>
          <c:showPercent val="0"/>
          <c:showBubbleSize val="0"/>
        </c:dLbls>
        <c:smooth val="0"/>
        <c:axId val="98035200"/>
        <c:axId val="98036736"/>
      </c:lineChart>
      <c:catAx>
        <c:axId val="98035200"/>
        <c:scaling>
          <c:orientation val="minMax"/>
        </c:scaling>
        <c:delete val="0"/>
        <c:axPos val="b"/>
        <c:numFmt formatCode="General" sourceLinked="0"/>
        <c:majorTickMark val="out"/>
        <c:minorTickMark val="none"/>
        <c:tickLblPos val="nextTo"/>
        <c:crossAx val="98036736"/>
        <c:crosses val="autoZero"/>
        <c:auto val="1"/>
        <c:lblAlgn val="ctr"/>
        <c:lblOffset val="100"/>
        <c:noMultiLvlLbl val="0"/>
      </c:catAx>
      <c:valAx>
        <c:axId val="98036736"/>
        <c:scaling>
          <c:orientation val="minMax"/>
        </c:scaling>
        <c:delete val="0"/>
        <c:axPos val="l"/>
        <c:majorGridlines/>
        <c:numFmt formatCode="_-&quot;£&quot;* #,##0_-;\-&quot;£&quot;* #,##0_-;_-&quot;£&quot;* &quot;-&quot;??_-;_-@_-" sourceLinked="1"/>
        <c:majorTickMark val="out"/>
        <c:minorTickMark val="none"/>
        <c:tickLblPos val="nextTo"/>
        <c:crossAx val="9803520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285749</xdr:colOff>
      <xdr:row>20</xdr:row>
      <xdr:rowOff>109537</xdr:rowOff>
    </xdr:from>
    <xdr:to>
      <xdr:col>6</xdr:col>
      <xdr:colOff>647699</xdr:colOff>
      <xdr:row>38</xdr:row>
      <xdr:rowOff>85725</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114299</xdr:colOff>
      <xdr:row>7</xdr:row>
      <xdr:rowOff>176211</xdr:rowOff>
    </xdr:from>
    <xdr:to>
      <xdr:col>13</xdr:col>
      <xdr:colOff>380999</xdr:colOff>
      <xdr:row>31</xdr:row>
      <xdr:rowOff>66674</xdr:rowOff>
    </xdr:to>
    <xdr:graphicFrame macro="">
      <xdr:nvGraphicFramePr>
        <xdr:cNvPr id="3" name="Chart 2">
          <a:extLst>
            <a:ext uri="{FF2B5EF4-FFF2-40B4-BE49-F238E27FC236}">
              <a16:creationId xmlns:a16="http://schemas.microsoft.com/office/drawing/2014/main" id="{00000000-0008-0000-0E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157162</xdr:rowOff>
    </xdr:from>
    <xdr:to>
      <xdr:col>11</xdr:col>
      <xdr:colOff>314325</xdr:colOff>
      <xdr:row>29</xdr:row>
      <xdr:rowOff>137662</xdr:rowOff>
    </xdr:to>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11</xdr:row>
      <xdr:rowOff>147637</xdr:rowOff>
    </xdr:from>
    <xdr:to>
      <xdr:col>10</xdr:col>
      <xdr:colOff>122550</xdr:colOff>
      <xdr:row>35</xdr:row>
      <xdr:rowOff>39637</xdr:rowOff>
    </xdr:to>
    <xdr:graphicFrame macro="">
      <xdr:nvGraphicFramePr>
        <xdr:cNvPr id="3" name="Chart 2">
          <a:extLst>
            <a:ext uri="{FF2B5EF4-FFF2-40B4-BE49-F238E27FC236}">
              <a16:creationId xmlns:a16="http://schemas.microsoft.com/office/drawing/2014/main" id="{00000000-0008-0000-1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95249</xdr:colOff>
      <xdr:row>15</xdr:row>
      <xdr:rowOff>61911</xdr:rowOff>
    </xdr:from>
    <xdr:to>
      <xdr:col>14</xdr:col>
      <xdr:colOff>200025</xdr:colOff>
      <xdr:row>36</xdr:row>
      <xdr:rowOff>180974</xdr:rowOff>
    </xdr:to>
    <xdr:graphicFrame macro="">
      <xdr:nvGraphicFramePr>
        <xdr:cNvPr id="2" name="Chart 1">
          <a:extLst>
            <a:ext uri="{FF2B5EF4-FFF2-40B4-BE49-F238E27FC236}">
              <a16:creationId xmlns:a16="http://schemas.microsoft.com/office/drawing/2014/main"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85725</xdr:colOff>
      <xdr:row>43</xdr:row>
      <xdr:rowOff>14287</xdr:rowOff>
    </xdr:from>
    <xdr:to>
      <xdr:col>7</xdr:col>
      <xdr:colOff>342900</xdr:colOff>
      <xdr:row>57</xdr:row>
      <xdr:rowOff>90487</xdr:rowOff>
    </xdr:to>
    <xdr:graphicFrame macro="">
      <xdr:nvGraphicFramePr>
        <xdr:cNvPr id="4" name="Chart 3">
          <a:extLst>
            <a:ext uri="{FF2B5EF4-FFF2-40B4-BE49-F238E27FC236}">
              <a16:creationId xmlns:a16="http://schemas.microsoft.com/office/drawing/2014/main" id="{00000000-0008-0000-1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85724</xdr:colOff>
      <xdr:row>15</xdr:row>
      <xdr:rowOff>23811</xdr:rowOff>
    </xdr:from>
    <xdr:to>
      <xdr:col>14</xdr:col>
      <xdr:colOff>190500</xdr:colOff>
      <xdr:row>36</xdr:row>
      <xdr:rowOff>142874</xdr:rowOff>
    </xdr:to>
    <xdr:graphicFrame macro="">
      <xdr:nvGraphicFramePr>
        <xdr:cNvPr id="2" name="Chart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CE460-BA70-456D-B18C-6DCAECE008B3}">
  <dimension ref="A1:R83"/>
  <sheetViews>
    <sheetView workbookViewId="0">
      <selection activeCell="B5" sqref="B5"/>
    </sheetView>
  </sheetViews>
  <sheetFormatPr defaultColWidth="9.1796875" defaultRowHeight="14.5" x14ac:dyDescent="0.35"/>
  <cols>
    <col min="1" max="1" width="3" style="149" bestFit="1" customWidth="1"/>
    <col min="2" max="2" width="50.7265625" style="141" bestFit="1" customWidth="1"/>
    <col min="3" max="8" width="9.1796875" style="138"/>
    <col min="9" max="9" width="11" style="138" customWidth="1"/>
    <col min="10" max="16384" width="9.1796875" style="138"/>
  </cols>
  <sheetData>
    <row r="1" spans="1:18" x14ac:dyDescent="0.35">
      <c r="B1" s="142" t="s">
        <v>352</v>
      </c>
    </row>
    <row r="2" spans="1:18" x14ac:dyDescent="0.35">
      <c r="B2" s="179" t="s">
        <v>353</v>
      </c>
      <c r="C2" s="179"/>
      <c r="D2" s="179"/>
      <c r="E2" s="179"/>
      <c r="F2" s="179"/>
      <c r="G2" s="179"/>
      <c r="H2" s="179"/>
      <c r="I2" s="179"/>
      <c r="J2" s="179"/>
      <c r="K2" s="179"/>
      <c r="L2" s="179"/>
      <c r="M2" s="179"/>
      <c r="N2" s="179"/>
      <c r="O2" s="179"/>
      <c r="P2" s="179"/>
      <c r="Q2" s="179"/>
      <c r="R2" s="179"/>
    </row>
    <row r="3" spans="1:18" x14ac:dyDescent="0.35">
      <c r="B3" s="138"/>
    </row>
    <row r="5" spans="1:18" ht="47.25" customHeight="1" x14ac:dyDescent="0.35">
      <c r="A5" s="150">
        <v>1</v>
      </c>
      <c r="B5" s="141" t="s">
        <v>191</v>
      </c>
      <c r="C5" s="177" t="s">
        <v>192</v>
      </c>
      <c r="D5" s="177"/>
      <c r="E5" s="177"/>
      <c r="F5" s="177"/>
      <c r="G5" s="177"/>
      <c r="H5" s="177"/>
      <c r="I5" s="177"/>
      <c r="J5" s="177"/>
      <c r="K5" s="177"/>
      <c r="L5" s="177"/>
      <c r="M5" s="177"/>
      <c r="N5" s="177"/>
      <c r="O5" s="177"/>
      <c r="P5" s="177"/>
      <c r="Q5" s="177"/>
      <c r="R5" s="177"/>
    </row>
    <row r="6" spans="1:18" x14ac:dyDescent="0.35">
      <c r="A6" s="150">
        <v>2</v>
      </c>
      <c r="B6" s="141" t="s">
        <v>193</v>
      </c>
      <c r="C6" s="178" t="s">
        <v>194</v>
      </c>
      <c r="D6" s="178"/>
      <c r="E6" s="178"/>
      <c r="F6" s="178"/>
      <c r="G6" s="178"/>
      <c r="H6" s="178"/>
      <c r="I6" s="178"/>
      <c r="J6" s="178"/>
      <c r="K6" s="178"/>
      <c r="L6" s="178"/>
      <c r="M6" s="178"/>
      <c r="N6" s="178"/>
      <c r="O6" s="178"/>
      <c r="P6" s="178"/>
      <c r="Q6" s="178"/>
      <c r="R6" s="178"/>
    </row>
    <row r="7" spans="1:18" x14ac:dyDescent="0.35">
      <c r="A7" s="150">
        <v>3</v>
      </c>
      <c r="B7" s="141" t="s">
        <v>195</v>
      </c>
      <c r="C7" s="178" t="s">
        <v>196</v>
      </c>
      <c r="D7" s="178"/>
      <c r="E7" s="178"/>
      <c r="F7" s="178"/>
      <c r="G7" s="178"/>
      <c r="H7" s="178"/>
      <c r="I7" s="178"/>
      <c r="J7" s="178"/>
      <c r="K7" s="178"/>
      <c r="L7" s="178"/>
      <c r="M7" s="178"/>
      <c r="N7" s="178"/>
      <c r="O7" s="178"/>
      <c r="P7" s="178"/>
      <c r="Q7" s="178"/>
      <c r="R7" s="178"/>
    </row>
    <row r="8" spans="1:18" ht="45.75" customHeight="1" x14ac:dyDescent="0.35">
      <c r="A8" s="150">
        <v>4</v>
      </c>
      <c r="B8" s="141" t="s">
        <v>197</v>
      </c>
      <c r="C8" s="177" t="s">
        <v>198</v>
      </c>
      <c r="D8" s="178"/>
      <c r="E8" s="178"/>
      <c r="F8" s="178"/>
      <c r="G8" s="178"/>
      <c r="H8" s="178"/>
      <c r="I8" s="178"/>
      <c r="J8" s="178"/>
      <c r="K8" s="178"/>
      <c r="L8" s="178"/>
      <c r="M8" s="178"/>
      <c r="N8" s="178"/>
      <c r="O8" s="178"/>
      <c r="P8" s="178"/>
      <c r="Q8" s="178"/>
      <c r="R8" s="178"/>
    </row>
    <row r="9" spans="1:18" ht="29.25" customHeight="1" x14ac:dyDescent="0.35">
      <c r="A9" s="150">
        <v>5</v>
      </c>
      <c r="B9" s="141" t="s">
        <v>199</v>
      </c>
      <c r="C9" s="177" t="s">
        <v>200</v>
      </c>
      <c r="D9" s="178"/>
      <c r="E9" s="178"/>
      <c r="F9" s="178"/>
      <c r="G9" s="178"/>
      <c r="H9" s="178"/>
      <c r="I9" s="178"/>
      <c r="J9" s="178"/>
      <c r="K9" s="178"/>
      <c r="L9" s="178"/>
      <c r="M9" s="178"/>
      <c r="N9" s="178"/>
      <c r="O9" s="178"/>
      <c r="P9" s="178"/>
      <c r="Q9" s="178"/>
      <c r="R9" s="178"/>
    </row>
    <row r="10" spans="1:18" x14ac:dyDescent="0.35">
      <c r="A10" s="150">
        <v>6</v>
      </c>
      <c r="B10" s="141" t="s">
        <v>201</v>
      </c>
      <c r="C10" s="177" t="s">
        <v>202</v>
      </c>
      <c r="D10" s="178"/>
      <c r="E10" s="178"/>
      <c r="F10" s="178"/>
      <c r="G10" s="178"/>
      <c r="H10" s="178"/>
      <c r="I10" s="178"/>
      <c r="J10" s="178"/>
      <c r="K10" s="178"/>
      <c r="L10" s="178"/>
      <c r="M10" s="178"/>
      <c r="N10" s="178"/>
      <c r="O10" s="178"/>
      <c r="P10" s="178"/>
      <c r="Q10" s="178"/>
      <c r="R10" s="178"/>
    </row>
    <row r="11" spans="1:18" ht="45.75" customHeight="1" x14ac:dyDescent="0.35">
      <c r="A11" s="150">
        <v>7</v>
      </c>
      <c r="B11" s="141" t="s">
        <v>203</v>
      </c>
      <c r="C11" s="177" t="s">
        <v>204</v>
      </c>
      <c r="D11" s="178"/>
      <c r="E11" s="178"/>
      <c r="F11" s="178"/>
      <c r="G11" s="178"/>
      <c r="H11" s="178"/>
      <c r="I11" s="178"/>
      <c r="J11" s="178"/>
      <c r="K11" s="178"/>
      <c r="L11" s="178"/>
      <c r="M11" s="178"/>
      <c r="N11" s="178"/>
      <c r="O11" s="178"/>
      <c r="P11" s="178"/>
      <c r="Q11" s="178"/>
      <c r="R11" s="178"/>
    </row>
    <row r="12" spans="1:18" x14ac:dyDescent="0.35">
      <c r="A12" s="150">
        <v>8</v>
      </c>
      <c r="B12" s="141" t="s">
        <v>205</v>
      </c>
      <c r="C12" s="177" t="s">
        <v>206</v>
      </c>
      <c r="D12" s="178"/>
      <c r="E12" s="178"/>
      <c r="F12" s="178"/>
      <c r="G12" s="178"/>
      <c r="H12" s="178"/>
      <c r="I12" s="178"/>
      <c r="J12" s="178"/>
      <c r="K12" s="178"/>
      <c r="L12" s="178"/>
      <c r="M12" s="178"/>
      <c r="N12" s="178"/>
      <c r="O12" s="178"/>
      <c r="P12" s="178"/>
      <c r="Q12" s="178"/>
      <c r="R12" s="178"/>
    </row>
    <row r="13" spans="1:18" ht="33" customHeight="1" x14ac:dyDescent="0.35">
      <c r="A13" s="150">
        <v>9</v>
      </c>
      <c r="B13" s="141" t="s">
        <v>207</v>
      </c>
      <c r="C13" s="177" t="s">
        <v>208</v>
      </c>
      <c r="D13" s="178"/>
      <c r="E13" s="178"/>
      <c r="F13" s="178"/>
      <c r="G13" s="178"/>
      <c r="H13" s="178"/>
      <c r="I13" s="178"/>
      <c r="J13" s="178"/>
      <c r="K13" s="178"/>
      <c r="L13" s="178"/>
      <c r="M13" s="178"/>
      <c r="N13" s="178"/>
      <c r="O13" s="178"/>
      <c r="P13" s="178"/>
      <c r="Q13" s="178"/>
      <c r="R13" s="178"/>
    </row>
    <row r="14" spans="1:18" x14ac:dyDescent="0.35">
      <c r="A14" s="150">
        <v>10</v>
      </c>
      <c r="B14" s="141" t="s">
        <v>209</v>
      </c>
      <c r="C14" s="177" t="s">
        <v>210</v>
      </c>
      <c r="D14" s="178"/>
      <c r="E14" s="178"/>
      <c r="F14" s="178"/>
      <c r="G14" s="178"/>
      <c r="H14" s="178"/>
      <c r="I14" s="178"/>
      <c r="J14" s="178"/>
      <c r="K14" s="178"/>
      <c r="L14" s="178"/>
      <c r="M14" s="178"/>
      <c r="N14" s="178"/>
      <c r="O14" s="178"/>
      <c r="P14" s="178"/>
      <c r="Q14" s="178"/>
      <c r="R14" s="178"/>
    </row>
    <row r="15" spans="1:18" x14ac:dyDescent="0.35">
      <c r="A15" s="150">
        <v>11</v>
      </c>
      <c r="B15" s="141" t="s">
        <v>211</v>
      </c>
      <c r="C15" s="177" t="s">
        <v>212</v>
      </c>
      <c r="D15" s="178"/>
      <c r="E15" s="178"/>
      <c r="F15" s="178"/>
      <c r="G15" s="178"/>
      <c r="H15" s="178"/>
      <c r="I15" s="178"/>
      <c r="J15" s="178"/>
      <c r="K15" s="178"/>
      <c r="L15" s="178"/>
      <c r="M15" s="178"/>
      <c r="N15" s="178"/>
      <c r="O15" s="178"/>
      <c r="P15" s="178"/>
      <c r="Q15" s="178"/>
      <c r="R15" s="178"/>
    </row>
    <row r="16" spans="1:18" x14ac:dyDescent="0.35">
      <c r="A16" s="150">
        <v>12</v>
      </c>
      <c r="B16" s="141" t="s">
        <v>213</v>
      </c>
      <c r="C16" s="177" t="s">
        <v>214</v>
      </c>
      <c r="D16" s="178"/>
      <c r="E16" s="178"/>
      <c r="F16" s="178"/>
      <c r="G16" s="178"/>
      <c r="H16" s="178"/>
      <c r="I16" s="178"/>
      <c r="J16" s="178"/>
      <c r="K16" s="178"/>
      <c r="L16" s="178"/>
      <c r="M16" s="178"/>
      <c r="N16" s="178"/>
      <c r="O16" s="178"/>
      <c r="P16" s="178"/>
      <c r="Q16" s="178"/>
      <c r="R16" s="178"/>
    </row>
    <row r="17" spans="1:18" ht="30" customHeight="1" x14ac:dyDescent="0.35">
      <c r="A17" s="150">
        <v>13</v>
      </c>
      <c r="B17" s="141" t="s">
        <v>215</v>
      </c>
      <c r="C17" s="177" t="s">
        <v>216</v>
      </c>
      <c r="D17" s="178"/>
      <c r="E17" s="178"/>
      <c r="F17" s="178"/>
      <c r="G17" s="178"/>
      <c r="H17" s="178"/>
      <c r="I17" s="178"/>
      <c r="J17" s="178"/>
      <c r="K17" s="178"/>
      <c r="L17" s="178"/>
      <c r="M17" s="178"/>
      <c r="N17" s="178"/>
      <c r="O17" s="178"/>
      <c r="P17" s="178"/>
      <c r="Q17" s="178"/>
      <c r="R17" s="178"/>
    </row>
    <row r="18" spans="1:18" x14ac:dyDescent="0.35">
      <c r="A18" s="150">
        <v>14</v>
      </c>
      <c r="B18" s="141" t="s">
        <v>217</v>
      </c>
      <c r="C18" s="178" t="s">
        <v>218</v>
      </c>
      <c r="D18" s="178"/>
      <c r="E18" s="178"/>
      <c r="F18" s="178"/>
      <c r="G18" s="178"/>
      <c r="H18" s="178"/>
      <c r="I18" s="178"/>
      <c r="J18" s="178"/>
      <c r="K18" s="178"/>
      <c r="L18" s="178"/>
      <c r="M18" s="178"/>
      <c r="N18" s="178"/>
      <c r="O18" s="178"/>
      <c r="P18" s="178"/>
      <c r="Q18" s="178"/>
      <c r="R18" s="178"/>
    </row>
    <row r="19" spans="1:18" x14ac:dyDescent="0.35">
      <c r="A19" s="150">
        <v>15</v>
      </c>
      <c r="B19" s="141" t="s">
        <v>219</v>
      </c>
      <c r="C19" s="178" t="s">
        <v>220</v>
      </c>
      <c r="D19" s="178"/>
      <c r="E19" s="178"/>
      <c r="F19" s="178"/>
      <c r="G19" s="178"/>
      <c r="H19" s="178"/>
      <c r="I19" s="178"/>
      <c r="J19" s="178"/>
      <c r="K19" s="178"/>
      <c r="L19" s="178"/>
      <c r="M19" s="178"/>
      <c r="N19" s="178"/>
      <c r="O19" s="178"/>
      <c r="P19" s="178"/>
      <c r="Q19" s="178"/>
      <c r="R19" s="178"/>
    </row>
    <row r="20" spans="1:18" ht="126" customHeight="1" x14ac:dyDescent="0.35">
      <c r="A20" s="150">
        <v>16</v>
      </c>
      <c r="B20" s="141" t="s">
        <v>221</v>
      </c>
      <c r="C20" s="177" t="s">
        <v>222</v>
      </c>
      <c r="D20" s="178"/>
      <c r="E20" s="178"/>
      <c r="F20" s="178"/>
      <c r="G20" s="178"/>
      <c r="H20" s="178"/>
      <c r="I20" s="178"/>
      <c r="J20" s="178"/>
      <c r="K20" s="178"/>
      <c r="L20" s="178"/>
      <c r="M20" s="178"/>
      <c r="N20" s="178"/>
      <c r="O20" s="178"/>
      <c r="P20" s="178"/>
      <c r="Q20" s="178"/>
      <c r="R20" s="178"/>
    </row>
    <row r="21" spans="1:18" x14ac:dyDescent="0.35">
      <c r="A21" s="150">
        <v>17</v>
      </c>
      <c r="B21" s="141" t="s">
        <v>223</v>
      </c>
      <c r="C21" s="178" t="s">
        <v>224</v>
      </c>
      <c r="D21" s="178"/>
      <c r="E21" s="178"/>
      <c r="F21" s="178"/>
      <c r="G21" s="178"/>
      <c r="H21" s="178"/>
      <c r="I21" s="178"/>
      <c r="J21" s="178"/>
      <c r="K21" s="178"/>
      <c r="L21" s="178"/>
      <c r="M21" s="178"/>
      <c r="N21" s="178"/>
      <c r="O21" s="178"/>
      <c r="P21" s="178"/>
      <c r="Q21" s="178"/>
      <c r="R21" s="178"/>
    </row>
    <row r="22" spans="1:18" x14ac:dyDescent="0.35">
      <c r="A22" s="150">
        <v>18</v>
      </c>
      <c r="B22" s="141" t="s">
        <v>225</v>
      </c>
      <c r="C22" s="178" t="s">
        <v>226</v>
      </c>
      <c r="D22" s="178"/>
      <c r="E22" s="178"/>
      <c r="F22" s="178"/>
      <c r="G22" s="178"/>
      <c r="H22" s="178"/>
      <c r="I22" s="178"/>
      <c r="J22" s="178"/>
      <c r="K22" s="178"/>
      <c r="L22" s="178"/>
      <c r="M22" s="178"/>
      <c r="N22" s="178"/>
      <c r="O22" s="178"/>
      <c r="P22" s="178"/>
      <c r="Q22" s="178"/>
      <c r="R22" s="178"/>
    </row>
    <row r="23" spans="1:18" x14ac:dyDescent="0.35">
      <c r="A23" s="150">
        <v>19</v>
      </c>
      <c r="B23" s="141" t="s">
        <v>227</v>
      </c>
      <c r="C23" s="178" t="s">
        <v>228</v>
      </c>
      <c r="D23" s="178"/>
      <c r="E23" s="178"/>
      <c r="F23" s="178"/>
      <c r="G23" s="178"/>
      <c r="H23" s="178"/>
      <c r="I23" s="178"/>
      <c r="J23" s="178"/>
      <c r="K23" s="178"/>
      <c r="L23" s="178"/>
      <c r="M23" s="178"/>
      <c r="N23" s="178"/>
      <c r="O23" s="178"/>
      <c r="P23" s="178"/>
      <c r="Q23" s="178"/>
      <c r="R23" s="178"/>
    </row>
    <row r="24" spans="1:18" x14ac:dyDescent="0.35">
      <c r="A24" s="150">
        <v>20</v>
      </c>
      <c r="B24" s="141" t="s">
        <v>229</v>
      </c>
      <c r="C24" s="178" t="s">
        <v>230</v>
      </c>
      <c r="D24" s="178"/>
      <c r="E24" s="178"/>
      <c r="F24" s="178"/>
      <c r="G24" s="178"/>
      <c r="H24" s="178"/>
      <c r="I24" s="178"/>
      <c r="J24" s="178"/>
      <c r="K24" s="178"/>
      <c r="L24" s="178"/>
      <c r="M24" s="178"/>
      <c r="N24" s="178"/>
      <c r="O24" s="178"/>
      <c r="P24" s="178"/>
      <c r="Q24" s="178"/>
      <c r="R24" s="178"/>
    </row>
    <row r="25" spans="1:18" ht="49.5" customHeight="1" x14ac:dyDescent="0.35">
      <c r="A25" s="150">
        <v>21</v>
      </c>
      <c r="B25" s="141" t="s">
        <v>231</v>
      </c>
      <c r="C25" s="177" t="s">
        <v>232</v>
      </c>
      <c r="D25" s="177"/>
      <c r="E25" s="177"/>
      <c r="F25" s="177"/>
      <c r="G25" s="177"/>
      <c r="H25" s="177"/>
      <c r="I25" s="177"/>
      <c r="J25" s="177"/>
      <c r="K25" s="177"/>
      <c r="L25" s="177"/>
      <c r="M25" s="177"/>
      <c r="N25" s="177"/>
      <c r="O25" s="177"/>
      <c r="P25" s="177"/>
      <c r="Q25" s="177"/>
      <c r="R25" s="177"/>
    </row>
    <row r="26" spans="1:18" x14ac:dyDescent="0.35">
      <c r="A26" s="150">
        <v>22</v>
      </c>
      <c r="B26" s="141" t="s">
        <v>233</v>
      </c>
      <c r="C26" s="177" t="s">
        <v>234</v>
      </c>
      <c r="D26" s="177"/>
      <c r="E26" s="177"/>
      <c r="F26" s="177"/>
      <c r="G26" s="177"/>
      <c r="H26" s="177"/>
      <c r="I26" s="177"/>
      <c r="J26" s="177"/>
      <c r="K26" s="177"/>
      <c r="L26" s="177"/>
      <c r="M26" s="177"/>
      <c r="N26" s="177"/>
      <c r="O26" s="177"/>
      <c r="P26" s="177"/>
      <c r="Q26" s="177"/>
      <c r="R26" s="177"/>
    </row>
    <row r="27" spans="1:18" ht="31.5" customHeight="1" x14ac:dyDescent="0.35">
      <c r="A27" s="150">
        <v>23</v>
      </c>
      <c r="B27" s="141" t="s">
        <v>235</v>
      </c>
      <c r="C27" s="177" t="s">
        <v>236</v>
      </c>
      <c r="D27" s="177"/>
      <c r="E27" s="177"/>
      <c r="F27" s="177"/>
      <c r="G27" s="177"/>
      <c r="H27" s="177"/>
      <c r="I27" s="177"/>
      <c r="J27" s="177"/>
      <c r="K27" s="177"/>
      <c r="L27" s="177"/>
      <c r="M27" s="177"/>
      <c r="N27" s="177"/>
      <c r="O27" s="177"/>
      <c r="P27" s="177"/>
      <c r="Q27" s="177"/>
      <c r="R27" s="177"/>
    </row>
    <row r="28" spans="1:18" ht="35.25" customHeight="1" x14ac:dyDescent="0.35">
      <c r="A28" s="150">
        <v>24</v>
      </c>
      <c r="B28" s="141" t="s">
        <v>237</v>
      </c>
      <c r="C28" s="177" t="s">
        <v>238</v>
      </c>
      <c r="D28" s="177"/>
      <c r="E28" s="177"/>
      <c r="F28" s="177"/>
      <c r="G28" s="177"/>
      <c r="H28" s="177"/>
      <c r="I28" s="177"/>
      <c r="J28" s="177"/>
      <c r="K28" s="177"/>
      <c r="L28" s="177"/>
      <c r="M28" s="177"/>
      <c r="N28" s="177"/>
      <c r="O28" s="177"/>
      <c r="P28" s="177"/>
      <c r="Q28" s="177"/>
      <c r="R28" s="177"/>
    </row>
    <row r="29" spans="1:18" x14ac:dyDescent="0.35">
      <c r="A29" s="150">
        <v>25</v>
      </c>
      <c r="B29" s="141" t="s">
        <v>239</v>
      </c>
      <c r="C29" s="177" t="s">
        <v>240</v>
      </c>
      <c r="D29" s="177"/>
      <c r="E29" s="177"/>
      <c r="F29" s="177"/>
      <c r="G29" s="177"/>
      <c r="H29" s="177"/>
      <c r="I29" s="177"/>
      <c r="J29" s="177"/>
      <c r="K29" s="177"/>
      <c r="L29" s="177"/>
      <c r="M29" s="177"/>
      <c r="N29" s="177"/>
      <c r="O29" s="177"/>
      <c r="P29" s="177"/>
      <c r="Q29" s="177"/>
      <c r="R29" s="177"/>
    </row>
    <row r="30" spans="1:18" x14ac:dyDescent="0.35">
      <c r="A30" s="150">
        <v>26</v>
      </c>
      <c r="B30" s="141" t="s">
        <v>241</v>
      </c>
      <c r="C30" s="177" t="s">
        <v>242</v>
      </c>
      <c r="D30" s="177"/>
      <c r="E30" s="177"/>
      <c r="F30" s="177"/>
      <c r="G30" s="177"/>
      <c r="H30" s="177"/>
      <c r="I30" s="177"/>
      <c r="J30" s="177"/>
      <c r="K30" s="177"/>
      <c r="L30" s="177"/>
      <c r="M30" s="177"/>
      <c r="N30" s="177"/>
      <c r="O30" s="177"/>
      <c r="P30" s="177"/>
      <c r="Q30" s="177"/>
      <c r="R30" s="177"/>
    </row>
    <row r="31" spans="1:18" x14ac:dyDescent="0.35">
      <c r="A31" s="150">
        <v>27</v>
      </c>
      <c r="B31" s="141" t="s">
        <v>243</v>
      </c>
      <c r="C31" s="177" t="s">
        <v>244</v>
      </c>
      <c r="D31" s="177"/>
      <c r="E31" s="177"/>
      <c r="F31" s="177"/>
      <c r="G31" s="177"/>
      <c r="H31" s="177"/>
      <c r="I31" s="177"/>
      <c r="J31" s="177"/>
      <c r="K31" s="177"/>
      <c r="L31" s="177"/>
      <c r="M31" s="177"/>
      <c r="N31" s="177"/>
      <c r="O31" s="177"/>
      <c r="P31" s="177"/>
      <c r="Q31" s="177"/>
      <c r="R31" s="177"/>
    </row>
    <row r="32" spans="1:18" ht="33" customHeight="1" x14ac:dyDescent="0.35">
      <c r="A32" s="150">
        <v>28</v>
      </c>
      <c r="B32" s="141" t="s">
        <v>245</v>
      </c>
      <c r="C32" s="177" t="s">
        <v>246</v>
      </c>
      <c r="D32" s="177"/>
      <c r="E32" s="177"/>
      <c r="F32" s="177"/>
      <c r="G32" s="177"/>
      <c r="H32" s="177"/>
      <c r="I32" s="177"/>
      <c r="J32" s="177"/>
      <c r="K32" s="177"/>
      <c r="L32" s="177"/>
      <c r="M32" s="177"/>
      <c r="N32" s="177"/>
      <c r="O32" s="177"/>
      <c r="P32" s="177"/>
      <c r="Q32" s="177"/>
      <c r="R32" s="177"/>
    </row>
    <row r="33" spans="1:18" ht="36" customHeight="1" x14ac:dyDescent="0.35">
      <c r="A33" s="150">
        <v>29</v>
      </c>
      <c r="B33" s="141" t="s">
        <v>248</v>
      </c>
      <c r="C33" s="177" t="s">
        <v>247</v>
      </c>
      <c r="D33" s="177"/>
      <c r="E33" s="177"/>
      <c r="F33" s="177"/>
      <c r="G33" s="177"/>
      <c r="H33" s="177"/>
      <c r="I33" s="177"/>
      <c r="J33" s="177"/>
      <c r="K33" s="177"/>
      <c r="L33" s="177"/>
      <c r="M33" s="177"/>
      <c r="N33" s="177"/>
      <c r="O33" s="177"/>
      <c r="P33" s="177"/>
      <c r="Q33" s="177"/>
      <c r="R33" s="177"/>
    </row>
    <row r="34" spans="1:18" ht="33.75" customHeight="1" x14ac:dyDescent="0.35">
      <c r="A34" s="150">
        <v>30</v>
      </c>
      <c r="B34" s="141" t="s">
        <v>249</v>
      </c>
      <c r="C34" s="177" t="s">
        <v>250</v>
      </c>
      <c r="D34" s="177"/>
      <c r="E34" s="177"/>
      <c r="F34" s="177"/>
      <c r="G34" s="177"/>
      <c r="H34" s="177"/>
      <c r="I34" s="177"/>
      <c r="J34" s="177"/>
      <c r="K34" s="177"/>
      <c r="L34" s="177"/>
      <c r="M34" s="177"/>
      <c r="N34" s="177"/>
      <c r="O34" s="177"/>
      <c r="P34" s="177"/>
      <c r="Q34" s="177"/>
      <c r="R34" s="177"/>
    </row>
    <row r="35" spans="1:18" x14ac:dyDescent="0.35">
      <c r="A35" s="150">
        <v>31</v>
      </c>
      <c r="B35" s="141" t="s">
        <v>259</v>
      </c>
      <c r="C35" s="177" t="s">
        <v>260</v>
      </c>
      <c r="D35" s="177"/>
      <c r="E35" s="177"/>
      <c r="F35" s="177"/>
      <c r="G35" s="177"/>
      <c r="H35" s="177"/>
      <c r="I35" s="177"/>
      <c r="J35" s="177"/>
      <c r="K35" s="177"/>
      <c r="L35" s="177"/>
      <c r="M35" s="177"/>
      <c r="N35" s="177"/>
      <c r="O35" s="177"/>
      <c r="P35" s="177"/>
      <c r="Q35" s="177"/>
      <c r="R35" s="177"/>
    </row>
    <row r="36" spans="1:18" x14ac:dyDescent="0.35">
      <c r="A36" s="150">
        <v>32</v>
      </c>
      <c r="B36" s="141" t="s">
        <v>261</v>
      </c>
      <c r="C36" s="177" t="s">
        <v>262</v>
      </c>
      <c r="D36" s="177"/>
      <c r="E36" s="177"/>
      <c r="F36" s="177"/>
      <c r="G36" s="177"/>
      <c r="H36" s="177"/>
      <c r="I36" s="177"/>
      <c r="J36" s="177"/>
      <c r="K36" s="177"/>
      <c r="L36" s="177"/>
      <c r="M36" s="177"/>
      <c r="N36" s="177"/>
      <c r="O36" s="177"/>
      <c r="P36" s="177"/>
      <c r="Q36" s="177"/>
      <c r="R36" s="177"/>
    </row>
    <row r="37" spans="1:18" x14ac:dyDescent="0.35">
      <c r="A37" s="150">
        <v>33</v>
      </c>
      <c r="B37" s="141" t="s">
        <v>263</v>
      </c>
      <c r="C37" s="177" t="s">
        <v>264</v>
      </c>
      <c r="D37" s="177"/>
      <c r="E37" s="177"/>
      <c r="F37" s="177"/>
      <c r="G37" s="177"/>
      <c r="H37" s="177"/>
      <c r="I37" s="177"/>
      <c r="J37" s="177"/>
      <c r="K37" s="177"/>
      <c r="L37" s="177"/>
      <c r="M37" s="177"/>
      <c r="N37" s="177"/>
      <c r="O37" s="177"/>
      <c r="P37" s="177"/>
      <c r="Q37" s="177"/>
      <c r="R37" s="177"/>
    </row>
    <row r="38" spans="1:18" x14ac:dyDescent="0.35">
      <c r="A38" s="150">
        <v>34</v>
      </c>
      <c r="B38" s="141" t="s">
        <v>265</v>
      </c>
      <c r="C38" s="177" t="s">
        <v>266</v>
      </c>
      <c r="D38" s="177"/>
      <c r="E38" s="177"/>
      <c r="F38" s="177"/>
      <c r="G38" s="177"/>
      <c r="H38" s="177"/>
      <c r="I38" s="177"/>
      <c r="J38" s="177"/>
      <c r="K38" s="177"/>
      <c r="L38" s="177"/>
      <c r="M38" s="177"/>
      <c r="N38" s="177"/>
      <c r="O38" s="177"/>
      <c r="P38" s="177"/>
      <c r="Q38" s="177"/>
      <c r="R38" s="177"/>
    </row>
    <row r="39" spans="1:18" x14ac:dyDescent="0.35">
      <c r="A39" s="150">
        <v>35</v>
      </c>
      <c r="B39" s="141" t="s">
        <v>268</v>
      </c>
      <c r="C39" s="177" t="s">
        <v>267</v>
      </c>
      <c r="D39" s="177"/>
      <c r="E39" s="177"/>
      <c r="F39" s="177"/>
      <c r="G39" s="177"/>
      <c r="H39" s="177"/>
      <c r="I39" s="177"/>
      <c r="J39" s="177"/>
      <c r="K39" s="177"/>
      <c r="L39" s="177"/>
      <c r="M39" s="177"/>
      <c r="N39" s="177"/>
      <c r="O39" s="177"/>
      <c r="P39" s="177"/>
      <c r="Q39" s="177"/>
      <c r="R39" s="177"/>
    </row>
    <row r="40" spans="1:18" x14ac:dyDescent="0.35">
      <c r="A40" s="150">
        <v>36</v>
      </c>
      <c r="B40" s="141" t="s">
        <v>270</v>
      </c>
      <c r="C40" s="177" t="s">
        <v>269</v>
      </c>
      <c r="D40" s="177"/>
      <c r="E40" s="177"/>
      <c r="F40" s="177"/>
      <c r="G40" s="177"/>
      <c r="H40" s="177"/>
      <c r="I40" s="177"/>
      <c r="J40" s="177"/>
      <c r="K40" s="177"/>
      <c r="L40" s="177"/>
      <c r="M40" s="177"/>
      <c r="N40" s="177"/>
      <c r="O40" s="177"/>
      <c r="P40" s="177"/>
      <c r="Q40" s="177"/>
      <c r="R40" s="177"/>
    </row>
    <row r="41" spans="1:18" ht="62.25" customHeight="1" x14ac:dyDescent="0.35">
      <c r="A41" s="150">
        <v>37</v>
      </c>
      <c r="B41" s="143" t="s">
        <v>292</v>
      </c>
      <c r="C41" s="177" t="s">
        <v>291</v>
      </c>
      <c r="D41" s="177"/>
      <c r="E41" s="177"/>
      <c r="F41" s="177"/>
      <c r="G41" s="177"/>
      <c r="H41" s="177"/>
      <c r="I41" s="177"/>
      <c r="J41" s="177"/>
      <c r="K41" s="177"/>
      <c r="L41" s="177"/>
      <c r="M41" s="177"/>
      <c r="N41" s="177"/>
      <c r="O41" s="177"/>
      <c r="P41" s="177"/>
      <c r="Q41" s="177"/>
      <c r="R41" s="177"/>
    </row>
    <row r="42" spans="1:18" x14ac:dyDescent="0.35">
      <c r="A42" s="150">
        <v>38</v>
      </c>
      <c r="B42" s="141" t="s">
        <v>271</v>
      </c>
      <c r="C42" s="177" t="s">
        <v>272</v>
      </c>
      <c r="D42" s="178"/>
      <c r="E42" s="178"/>
      <c r="F42" s="178"/>
      <c r="G42" s="178"/>
      <c r="H42" s="178"/>
      <c r="I42" s="178"/>
      <c r="J42" s="178"/>
      <c r="K42" s="178"/>
      <c r="L42" s="178"/>
      <c r="M42" s="178"/>
      <c r="N42" s="178"/>
      <c r="O42" s="178"/>
      <c r="P42" s="178"/>
      <c r="Q42" s="178"/>
      <c r="R42" s="178"/>
    </row>
    <row r="43" spans="1:18" x14ac:dyDescent="0.35">
      <c r="A43" s="150">
        <v>39</v>
      </c>
      <c r="B43" s="141" t="s">
        <v>274</v>
      </c>
      <c r="C43" s="178" t="s">
        <v>273</v>
      </c>
      <c r="D43" s="178"/>
      <c r="E43" s="178"/>
      <c r="F43" s="178"/>
      <c r="G43" s="178"/>
      <c r="H43" s="178"/>
      <c r="I43" s="178"/>
      <c r="J43" s="178"/>
      <c r="K43" s="178"/>
      <c r="L43" s="178"/>
      <c r="M43" s="178"/>
      <c r="N43" s="178"/>
      <c r="O43" s="178"/>
      <c r="P43" s="178"/>
      <c r="Q43" s="178"/>
      <c r="R43" s="178"/>
    </row>
    <row r="44" spans="1:18" x14ac:dyDescent="0.35">
      <c r="A44" s="150">
        <v>40</v>
      </c>
      <c r="B44" s="141" t="s">
        <v>276</v>
      </c>
      <c r="C44" s="177" t="s">
        <v>275</v>
      </c>
      <c r="D44" s="178"/>
      <c r="E44" s="178"/>
      <c r="F44" s="178"/>
      <c r="G44" s="178"/>
      <c r="H44" s="178"/>
      <c r="I44" s="178"/>
      <c r="J44" s="178"/>
      <c r="K44" s="178"/>
      <c r="L44" s="178"/>
      <c r="M44" s="178"/>
      <c r="N44" s="178"/>
      <c r="O44" s="178"/>
      <c r="P44" s="178"/>
      <c r="Q44" s="178"/>
      <c r="R44" s="178"/>
    </row>
    <row r="45" spans="1:18" x14ac:dyDescent="0.35">
      <c r="A45" s="150">
        <v>41</v>
      </c>
      <c r="B45" s="141" t="s">
        <v>278</v>
      </c>
      <c r="C45" s="178" t="s">
        <v>277</v>
      </c>
      <c r="D45" s="178"/>
      <c r="E45" s="178"/>
      <c r="F45" s="178"/>
      <c r="G45" s="178"/>
      <c r="H45" s="178"/>
      <c r="I45" s="178"/>
      <c r="J45" s="178"/>
      <c r="K45" s="178"/>
      <c r="L45" s="178"/>
      <c r="M45" s="178"/>
      <c r="N45" s="178"/>
      <c r="O45" s="178"/>
      <c r="P45" s="178"/>
      <c r="Q45" s="178"/>
      <c r="R45" s="178"/>
    </row>
    <row r="46" spans="1:18" x14ac:dyDescent="0.35">
      <c r="A46" s="150">
        <v>42</v>
      </c>
      <c r="B46" s="141" t="s">
        <v>280</v>
      </c>
      <c r="C46" s="178" t="s">
        <v>279</v>
      </c>
      <c r="D46" s="178"/>
      <c r="E46" s="178"/>
      <c r="F46" s="178"/>
      <c r="G46" s="178"/>
      <c r="H46" s="178"/>
      <c r="I46" s="178"/>
      <c r="J46" s="178"/>
      <c r="K46" s="178"/>
      <c r="L46" s="178"/>
      <c r="M46" s="178"/>
      <c r="N46" s="178"/>
      <c r="O46" s="178"/>
      <c r="P46" s="178"/>
      <c r="Q46" s="178"/>
      <c r="R46" s="178"/>
    </row>
    <row r="47" spans="1:18" x14ac:dyDescent="0.35">
      <c r="A47" s="150">
        <v>43</v>
      </c>
      <c r="B47" s="141" t="s">
        <v>282</v>
      </c>
      <c r="C47" s="178" t="s">
        <v>281</v>
      </c>
      <c r="D47" s="178"/>
      <c r="E47" s="178"/>
      <c r="F47" s="178"/>
      <c r="G47" s="178"/>
      <c r="H47" s="178"/>
      <c r="I47" s="178"/>
      <c r="J47" s="178"/>
      <c r="K47" s="178"/>
      <c r="L47" s="178"/>
      <c r="M47" s="178"/>
      <c r="N47" s="178"/>
      <c r="O47" s="178"/>
      <c r="P47" s="178"/>
      <c r="Q47" s="178"/>
      <c r="R47" s="178"/>
    </row>
    <row r="48" spans="1:18" x14ac:dyDescent="0.35">
      <c r="A48" s="150">
        <v>44</v>
      </c>
      <c r="B48" s="141" t="s">
        <v>283</v>
      </c>
      <c r="C48" s="177" t="s">
        <v>284</v>
      </c>
      <c r="D48" s="178"/>
      <c r="E48" s="178"/>
      <c r="F48" s="178"/>
      <c r="G48" s="178"/>
      <c r="H48" s="178"/>
      <c r="I48" s="178"/>
      <c r="J48" s="178"/>
      <c r="K48" s="178"/>
      <c r="L48" s="178"/>
      <c r="M48" s="178"/>
      <c r="N48" s="178"/>
      <c r="O48" s="178"/>
      <c r="P48" s="178"/>
      <c r="Q48" s="178"/>
      <c r="R48" s="178"/>
    </row>
    <row r="49" spans="1:18" x14ac:dyDescent="0.35">
      <c r="A49" s="150">
        <v>45</v>
      </c>
      <c r="B49" s="141" t="s">
        <v>286</v>
      </c>
      <c r="C49" s="177" t="s">
        <v>285</v>
      </c>
      <c r="D49" s="178"/>
      <c r="E49" s="178"/>
      <c r="F49" s="178"/>
      <c r="G49" s="178"/>
      <c r="H49" s="178"/>
      <c r="I49" s="178"/>
      <c r="J49" s="178"/>
      <c r="K49" s="178"/>
      <c r="L49" s="178"/>
      <c r="M49" s="178"/>
      <c r="N49" s="178"/>
      <c r="O49" s="178"/>
      <c r="P49" s="178"/>
      <c r="Q49" s="178"/>
      <c r="R49" s="178"/>
    </row>
    <row r="50" spans="1:18" ht="48" customHeight="1" x14ac:dyDescent="0.35">
      <c r="A50" s="150">
        <v>46</v>
      </c>
      <c r="B50" s="141" t="s">
        <v>288</v>
      </c>
      <c r="C50" s="177" t="s">
        <v>287</v>
      </c>
      <c r="D50" s="178"/>
      <c r="E50" s="178"/>
      <c r="F50" s="178"/>
      <c r="G50" s="178"/>
      <c r="H50" s="178"/>
      <c r="I50" s="178"/>
      <c r="J50" s="178"/>
      <c r="K50" s="178"/>
      <c r="L50" s="178"/>
      <c r="M50" s="178"/>
      <c r="N50" s="178"/>
      <c r="O50" s="178"/>
      <c r="P50" s="178"/>
      <c r="Q50" s="178"/>
      <c r="R50" s="178"/>
    </row>
    <row r="51" spans="1:18" ht="35.25" customHeight="1" x14ac:dyDescent="0.35">
      <c r="A51" s="150">
        <v>47</v>
      </c>
      <c r="B51" s="141" t="s">
        <v>289</v>
      </c>
      <c r="C51" s="177" t="s">
        <v>290</v>
      </c>
      <c r="D51" s="177"/>
      <c r="E51" s="177"/>
      <c r="F51" s="177"/>
      <c r="G51" s="177"/>
      <c r="H51" s="177"/>
      <c r="I51" s="177"/>
      <c r="J51" s="177"/>
      <c r="K51" s="177"/>
      <c r="L51" s="177"/>
      <c r="M51" s="177"/>
      <c r="N51" s="177"/>
      <c r="O51" s="177"/>
      <c r="P51" s="177"/>
      <c r="Q51" s="177"/>
      <c r="R51" s="177"/>
    </row>
    <row r="52" spans="1:18" x14ac:dyDescent="0.35">
      <c r="A52" s="150">
        <v>48</v>
      </c>
      <c r="B52" s="141" t="s">
        <v>293</v>
      </c>
      <c r="C52" s="177" t="s">
        <v>294</v>
      </c>
      <c r="D52" s="177"/>
      <c r="E52" s="177"/>
      <c r="F52" s="177"/>
      <c r="G52" s="177"/>
      <c r="H52" s="177"/>
      <c r="I52" s="177"/>
      <c r="J52" s="177"/>
      <c r="K52" s="177"/>
      <c r="L52" s="177"/>
      <c r="M52" s="177"/>
      <c r="N52" s="177"/>
      <c r="O52" s="177"/>
      <c r="P52" s="177"/>
      <c r="Q52" s="177"/>
      <c r="R52" s="177"/>
    </row>
    <row r="53" spans="1:18" ht="33.75" customHeight="1" x14ac:dyDescent="0.35">
      <c r="A53" s="150">
        <v>49</v>
      </c>
      <c r="B53" s="141" t="s">
        <v>297</v>
      </c>
      <c r="C53" s="177" t="s">
        <v>296</v>
      </c>
      <c r="D53" s="177"/>
      <c r="E53" s="177"/>
      <c r="F53" s="177"/>
      <c r="G53" s="177"/>
      <c r="H53" s="177"/>
      <c r="I53" s="177"/>
      <c r="J53" s="177"/>
      <c r="K53" s="177"/>
      <c r="L53" s="177"/>
      <c r="M53" s="177"/>
      <c r="N53" s="177"/>
      <c r="O53" s="177"/>
      <c r="P53" s="177"/>
      <c r="Q53" s="177"/>
      <c r="R53" s="177"/>
    </row>
    <row r="54" spans="1:18" x14ac:dyDescent="0.35">
      <c r="A54" s="150">
        <v>50</v>
      </c>
      <c r="B54" s="141" t="s">
        <v>299</v>
      </c>
      <c r="C54" s="177" t="s">
        <v>298</v>
      </c>
      <c r="D54" s="177"/>
      <c r="E54" s="177"/>
      <c r="F54" s="177"/>
      <c r="G54" s="177"/>
      <c r="H54" s="177"/>
      <c r="I54" s="177"/>
      <c r="J54" s="177"/>
      <c r="K54" s="177"/>
      <c r="L54" s="177"/>
      <c r="M54" s="177"/>
      <c r="N54" s="177"/>
      <c r="O54" s="177"/>
      <c r="P54" s="177"/>
      <c r="Q54" s="177"/>
      <c r="R54" s="177"/>
    </row>
    <row r="55" spans="1:18" ht="80.25" customHeight="1" x14ac:dyDescent="0.35">
      <c r="A55" s="150">
        <v>51</v>
      </c>
      <c r="B55" s="141" t="s">
        <v>300</v>
      </c>
      <c r="C55" s="177" t="s">
        <v>301</v>
      </c>
      <c r="D55" s="178"/>
      <c r="E55" s="178"/>
      <c r="F55" s="178"/>
      <c r="G55" s="178"/>
      <c r="H55" s="178"/>
      <c r="I55" s="178"/>
      <c r="J55" s="178"/>
      <c r="K55" s="178"/>
      <c r="L55" s="178"/>
      <c r="M55" s="178"/>
      <c r="N55" s="178"/>
      <c r="O55" s="178"/>
      <c r="P55" s="178"/>
      <c r="Q55" s="178"/>
      <c r="R55" s="178"/>
    </row>
    <row r="56" spans="1:18" ht="53.25" customHeight="1" x14ac:dyDescent="0.35">
      <c r="A56" s="150">
        <v>52</v>
      </c>
      <c r="B56" s="141" t="s">
        <v>302</v>
      </c>
      <c r="C56" s="177" t="s">
        <v>303</v>
      </c>
      <c r="D56" s="177"/>
      <c r="E56" s="177"/>
      <c r="F56" s="177"/>
      <c r="G56" s="177"/>
      <c r="H56" s="177"/>
      <c r="I56" s="177"/>
      <c r="J56" s="177"/>
      <c r="K56" s="177"/>
      <c r="L56" s="177"/>
      <c r="M56" s="177"/>
      <c r="N56" s="177"/>
      <c r="O56" s="177"/>
      <c r="P56" s="177"/>
      <c r="Q56" s="177"/>
      <c r="R56" s="177"/>
    </row>
    <row r="57" spans="1:18" x14ac:dyDescent="0.35">
      <c r="A57" s="150">
        <v>53</v>
      </c>
      <c r="B57" s="141" t="s">
        <v>304</v>
      </c>
      <c r="C57" s="178" t="s">
        <v>305</v>
      </c>
      <c r="D57" s="178"/>
      <c r="E57" s="178"/>
      <c r="F57" s="178"/>
      <c r="G57" s="178"/>
      <c r="H57" s="178"/>
      <c r="I57" s="178"/>
      <c r="J57" s="178"/>
      <c r="K57" s="178"/>
      <c r="L57" s="178"/>
      <c r="M57" s="178"/>
      <c r="N57" s="178"/>
      <c r="O57" s="178"/>
      <c r="P57" s="178"/>
      <c r="Q57" s="178"/>
      <c r="R57" s="178"/>
    </row>
    <row r="58" spans="1:18" ht="33" customHeight="1" x14ac:dyDescent="0.35">
      <c r="A58" s="150">
        <v>54</v>
      </c>
      <c r="B58" s="141" t="s">
        <v>307</v>
      </c>
      <c r="C58" s="177" t="s">
        <v>306</v>
      </c>
      <c r="D58" s="177"/>
      <c r="E58" s="177"/>
      <c r="F58" s="177"/>
      <c r="G58" s="177"/>
      <c r="H58" s="177"/>
      <c r="I58" s="177"/>
      <c r="J58" s="177"/>
      <c r="K58" s="177"/>
      <c r="L58" s="177"/>
      <c r="M58" s="177"/>
      <c r="N58" s="177"/>
      <c r="O58" s="177"/>
      <c r="P58" s="177"/>
      <c r="Q58" s="177"/>
      <c r="R58" s="177"/>
    </row>
    <row r="59" spans="1:18" ht="45.75" customHeight="1" x14ac:dyDescent="0.35">
      <c r="A59" s="150">
        <v>55</v>
      </c>
      <c r="B59" s="141" t="s">
        <v>309</v>
      </c>
      <c r="C59" s="177" t="s">
        <v>308</v>
      </c>
      <c r="D59" s="177"/>
      <c r="E59" s="177"/>
      <c r="F59" s="177"/>
      <c r="G59" s="177"/>
      <c r="H59" s="177"/>
      <c r="I59" s="177"/>
      <c r="J59" s="177"/>
      <c r="K59" s="177"/>
      <c r="L59" s="177"/>
      <c r="M59" s="177"/>
      <c r="N59" s="177"/>
      <c r="O59" s="177"/>
      <c r="P59" s="177"/>
      <c r="Q59" s="177"/>
      <c r="R59" s="177"/>
    </row>
    <row r="60" spans="1:18" x14ac:dyDescent="0.35">
      <c r="A60" s="150">
        <v>56</v>
      </c>
      <c r="B60" s="141" t="s">
        <v>311</v>
      </c>
      <c r="C60" s="178" t="s">
        <v>310</v>
      </c>
      <c r="D60" s="178"/>
      <c r="E60" s="178"/>
      <c r="F60" s="178"/>
      <c r="G60" s="178"/>
      <c r="H60" s="178"/>
      <c r="I60" s="178"/>
      <c r="J60" s="178"/>
      <c r="K60" s="178"/>
      <c r="L60" s="178"/>
      <c r="M60" s="178"/>
      <c r="N60" s="178"/>
      <c r="O60" s="178"/>
      <c r="P60" s="178"/>
      <c r="Q60" s="178"/>
      <c r="R60" s="178"/>
    </row>
    <row r="61" spans="1:18" x14ac:dyDescent="0.35">
      <c r="A61" s="150">
        <v>57</v>
      </c>
      <c r="B61" s="141" t="s">
        <v>313</v>
      </c>
      <c r="C61" s="178" t="s">
        <v>312</v>
      </c>
      <c r="D61" s="178"/>
      <c r="E61" s="178"/>
      <c r="F61" s="178"/>
      <c r="G61" s="178"/>
      <c r="H61" s="178"/>
      <c r="I61" s="178"/>
      <c r="J61" s="178"/>
      <c r="K61" s="178"/>
      <c r="L61" s="178"/>
      <c r="M61" s="178"/>
      <c r="N61" s="178"/>
      <c r="O61" s="178"/>
      <c r="P61" s="178"/>
      <c r="Q61" s="178"/>
      <c r="R61" s="178"/>
    </row>
    <row r="62" spans="1:18" ht="63.75" customHeight="1" x14ac:dyDescent="0.35">
      <c r="A62" s="150">
        <v>58</v>
      </c>
      <c r="B62" s="141" t="s">
        <v>315</v>
      </c>
      <c r="C62" s="177" t="s">
        <v>314</v>
      </c>
      <c r="D62" s="178"/>
      <c r="E62" s="178"/>
      <c r="F62" s="178"/>
      <c r="G62" s="178"/>
      <c r="H62" s="178"/>
      <c r="I62" s="178"/>
      <c r="J62" s="178"/>
      <c r="K62" s="178"/>
      <c r="L62" s="178"/>
      <c r="M62" s="178"/>
      <c r="N62" s="178"/>
      <c r="O62" s="178"/>
      <c r="P62" s="178"/>
      <c r="Q62" s="178"/>
      <c r="R62" s="178"/>
    </row>
    <row r="63" spans="1:18" ht="32.25" customHeight="1" x14ac:dyDescent="0.35">
      <c r="A63" s="150">
        <v>59</v>
      </c>
      <c r="B63" s="141" t="s">
        <v>317</v>
      </c>
      <c r="C63" s="177" t="s">
        <v>316</v>
      </c>
      <c r="D63" s="177"/>
      <c r="E63" s="177"/>
      <c r="F63" s="177"/>
      <c r="G63" s="177"/>
      <c r="H63" s="177"/>
      <c r="I63" s="177"/>
      <c r="J63" s="177"/>
      <c r="K63" s="177"/>
      <c r="L63" s="177"/>
      <c r="M63" s="177"/>
      <c r="N63" s="177"/>
      <c r="O63" s="177"/>
      <c r="P63" s="177"/>
      <c r="Q63" s="177"/>
      <c r="R63" s="177"/>
    </row>
    <row r="64" spans="1:18" x14ac:dyDescent="0.35">
      <c r="A64" s="150">
        <v>60</v>
      </c>
      <c r="B64" s="141" t="s">
        <v>319</v>
      </c>
      <c r="C64" s="178" t="s">
        <v>318</v>
      </c>
      <c r="D64" s="178"/>
      <c r="E64" s="178"/>
      <c r="F64" s="178"/>
      <c r="G64" s="178"/>
      <c r="H64" s="178"/>
      <c r="I64" s="178"/>
      <c r="J64" s="178"/>
      <c r="K64" s="178"/>
      <c r="L64" s="178"/>
      <c r="M64" s="178"/>
      <c r="N64" s="178"/>
      <c r="O64" s="178"/>
      <c r="P64" s="178"/>
      <c r="Q64" s="178"/>
      <c r="R64" s="178"/>
    </row>
    <row r="65" spans="1:18" x14ac:dyDescent="0.35">
      <c r="A65" s="150">
        <v>61</v>
      </c>
      <c r="B65" s="141" t="s">
        <v>321</v>
      </c>
      <c r="C65" s="178" t="s">
        <v>320</v>
      </c>
      <c r="D65" s="178"/>
      <c r="E65" s="178"/>
      <c r="F65" s="178"/>
      <c r="G65" s="178"/>
      <c r="H65" s="178"/>
      <c r="I65" s="178"/>
      <c r="J65" s="178"/>
      <c r="K65" s="178"/>
      <c r="L65" s="178"/>
      <c r="M65" s="178"/>
      <c r="N65" s="178"/>
      <c r="O65" s="178"/>
      <c r="P65" s="178"/>
      <c r="Q65" s="178"/>
      <c r="R65" s="178"/>
    </row>
    <row r="66" spans="1:18" x14ac:dyDescent="0.35">
      <c r="A66" s="150">
        <v>62</v>
      </c>
      <c r="B66" s="141" t="s">
        <v>322</v>
      </c>
      <c r="C66" s="178" t="s">
        <v>323</v>
      </c>
      <c r="D66" s="178"/>
      <c r="E66" s="178"/>
      <c r="F66" s="178"/>
      <c r="G66" s="178"/>
      <c r="H66" s="178"/>
      <c r="I66" s="178"/>
      <c r="J66" s="178"/>
      <c r="K66" s="178"/>
      <c r="L66" s="178"/>
      <c r="M66" s="178"/>
      <c r="N66" s="178"/>
      <c r="O66" s="178"/>
      <c r="P66" s="178"/>
      <c r="Q66" s="178"/>
      <c r="R66" s="178"/>
    </row>
    <row r="67" spans="1:18" x14ac:dyDescent="0.35">
      <c r="A67" s="150">
        <v>63</v>
      </c>
      <c r="B67" s="141" t="s">
        <v>325</v>
      </c>
      <c r="C67" s="178" t="s">
        <v>324</v>
      </c>
      <c r="D67" s="178"/>
      <c r="E67" s="178"/>
      <c r="F67" s="178"/>
      <c r="G67" s="178"/>
      <c r="H67" s="178"/>
      <c r="I67" s="178"/>
      <c r="J67" s="178"/>
      <c r="K67" s="178"/>
      <c r="L67" s="178"/>
      <c r="M67" s="178"/>
      <c r="N67" s="178"/>
      <c r="O67" s="178"/>
      <c r="P67" s="178"/>
      <c r="Q67" s="178"/>
      <c r="R67" s="178"/>
    </row>
    <row r="68" spans="1:18" x14ac:dyDescent="0.35">
      <c r="A68" s="150">
        <v>64</v>
      </c>
      <c r="B68" s="141" t="s">
        <v>327</v>
      </c>
      <c r="C68" s="177" t="s">
        <v>326</v>
      </c>
      <c r="D68" s="178"/>
      <c r="E68" s="178"/>
      <c r="F68" s="178"/>
      <c r="G68" s="178"/>
      <c r="H68" s="178"/>
      <c r="I68" s="178"/>
      <c r="J68" s="178"/>
      <c r="K68" s="178"/>
      <c r="L68" s="178"/>
      <c r="M68" s="178"/>
      <c r="N68" s="178"/>
      <c r="O68" s="178"/>
      <c r="P68" s="178"/>
      <c r="Q68" s="178"/>
      <c r="R68" s="178"/>
    </row>
    <row r="69" spans="1:18" ht="46.5" customHeight="1" x14ac:dyDescent="0.35">
      <c r="A69" s="150">
        <v>65</v>
      </c>
      <c r="B69" s="141" t="s">
        <v>328</v>
      </c>
      <c r="C69" s="177" t="s">
        <v>329</v>
      </c>
      <c r="D69" s="177"/>
      <c r="E69" s="177"/>
      <c r="F69" s="177"/>
      <c r="G69" s="177"/>
      <c r="H69" s="177"/>
      <c r="I69" s="177"/>
      <c r="J69" s="177"/>
      <c r="K69" s="177"/>
      <c r="L69" s="177"/>
      <c r="M69" s="177"/>
      <c r="N69" s="177"/>
      <c r="O69" s="177"/>
      <c r="P69" s="177"/>
      <c r="Q69" s="177"/>
      <c r="R69" s="177"/>
    </row>
    <row r="70" spans="1:18" x14ac:dyDescent="0.35">
      <c r="A70" s="150">
        <v>66</v>
      </c>
      <c r="B70" s="141" t="s">
        <v>331</v>
      </c>
      <c r="C70" s="178" t="s">
        <v>330</v>
      </c>
      <c r="D70" s="178"/>
      <c r="E70" s="178"/>
      <c r="F70" s="178"/>
      <c r="G70" s="178"/>
      <c r="H70" s="178"/>
      <c r="I70" s="178"/>
      <c r="J70" s="178"/>
      <c r="K70" s="178"/>
      <c r="L70" s="178"/>
      <c r="M70" s="178"/>
      <c r="N70" s="178"/>
      <c r="O70" s="178"/>
      <c r="P70" s="178"/>
      <c r="Q70" s="178"/>
      <c r="R70" s="178"/>
    </row>
    <row r="71" spans="1:18" x14ac:dyDescent="0.35">
      <c r="A71" s="150">
        <v>67</v>
      </c>
      <c r="B71" s="141" t="s">
        <v>333</v>
      </c>
      <c r="C71" s="177" t="s">
        <v>332</v>
      </c>
      <c r="D71" s="178"/>
      <c r="E71" s="178"/>
      <c r="F71" s="178"/>
      <c r="G71" s="178"/>
      <c r="H71" s="178"/>
      <c r="I71" s="178"/>
      <c r="J71" s="178"/>
      <c r="K71" s="178"/>
      <c r="L71" s="178"/>
      <c r="M71" s="178"/>
      <c r="N71" s="178"/>
      <c r="O71" s="178"/>
      <c r="P71" s="178"/>
      <c r="Q71" s="178"/>
      <c r="R71" s="178"/>
    </row>
    <row r="72" spans="1:18" x14ac:dyDescent="0.35">
      <c r="A72" s="150">
        <v>68</v>
      </c>
      <c r="B72" s="141" t="s">
        <v>335</v>
      </c>
      <c r="C72" s="178" t="s">
        <v>334</v>
      </c>
      <c r="D72" s="178"/>
      <c r="E72" s="178"/>
      <c r="F72" s="178"/>
      <c r="G72" s="178"/>
      <c r="H72" s="178"/>
      <c r="I72" s="178"/>
      <c r="J72" s="178"/>
      <c r="K72" s="178"/>
      <c r="L72" s="178"/>
      <c r="M72" s="178"/>
      <c r="N72" s="178"/>
      <c r="O72" s="178"/>
      <c r="P72" s="178"/>
      <c r="Q72" s="178"/>
      <c r="R72" s="178"/>
    </row>
    <row r="73" spans="1:18" ht="31.5" customHeight="1" x14ac:dyDescent="0.35">
      <c r="A73" s="150">
        <v>69</v>
      </c>
      <c r="B73" s="141" t="s">
        <v>337</v>
      </c>
      <c r="C73" s="177" t="s">
        <v>336</v>
      </c>
      <c r="D73" s="177"/>
      <c r="E73" s="177"/>
      <c r="F73" s="177"/>
      <c r="G73" s="177"/>
      <c r="H73" s="177"/>
      <c r="I73" s="177"/>
      <c r="J73" s="177"/>
      <c r="K73" s="177"/>
      <c r="L73" s="177"/>
      <c r="M73" s="177"/>
      <c r="N73" s="177"/>
      <c r="O73" s="177"/>
      <c r="P73" s="177"/>
      <c r="Q73" s="177"/>
      <c r="R73" s="177"/>
    </row>
    <row r="74" spans="1:18" ht="34.5" customHeight="1" x14ac:dyDescent="0.35">
      <c r="A74" s="150">
        <v>70</v>
      </c>
      <c r="B74" s="141" t="s">
        <v>339</v>
      </c>
      <c r="C74" s="177" t="s">
        <v>338</v>
      </c>
      <c r="D74" s="177"/>
      <c r="E74" s="177"/>
      <c r="F74" s="177"/>
      <c r="G74" s="177"/>
      <c r="H74" s="177"/>
      <c r="I74" s="177"/>
      <c r="J74" s="177"/>
      <c r="K74" s="177"/>
      <c r="L74" s="177"/>
      <c r="M74" s="177"/>
      <c r="N74" s="177"/>
      <c r="O74" s="177"/>
      <c r="P74" s="177"/>
      <c r="Q74" s="177"/>
      <c r="R74" s="177"/>
    </row>
    <row r="75" spans="1:18" ht="31.5" customHeight="1" x14ac:dyDescent="0.35">
      <c r="A75" s="150">
        <v>71</v>
      </c>
      <c r="B75" s="141" t="s">
        <v>341</v>
      </c>
      <c r="C75" s="177" t="s">
        <v>340</v>
      </c>
      <c r="D75" s="177"/>
      <c r="E75" s="177"/>
      <c r="F75" s="177"/>
      <c r="G75" s="177"/>
      <c r="H75" s="177"/>
      <c r="I75" s="177"/>
      <c r="J75" s="177"/>
      <c r="K75" s="177"/>
      <c r="L75" s="177"/>
      <c r="M75" s="177"/>
      <c r="N75" s="177"/>
      <c r="O75" s="177"/>
      <c r="P75" s="177"/>
      <c r="Q75" s="177"/>
      <c r="R75" s="177"/>
    </row>
    <row r="76" spans="1:18" ht="33" customHeight="1" x14ac:dyDescent="0.35">
      <c r="A76" s="150">
        <v>72</v>
      </c>
      <c r="B76" s="141" t="s">
        <v>343</v>
      </c>
      <c r="C76" s="177" t="s">
        <v>342</v>
      </c>
      <c r="D76" s="177"/>
      <c r="E76" s="177"/>
      <c r="F76" s="177"/>
      <c r="G76" s="177"/>
      <c r="H76" s="177"/>
      <c r="I76" s="177"/>
      <c r="J76" s="177"/>
      <c r="K76" s="177"/>
      <c r="L76" s="177"/>
      <c r="M76" s="177"/>
      <c r="N76" s="177"/>
      <c r="O76" s="177"/>
      <c r="P76" s="177"/>
      <c r="Q76" s="177"/>
      <c r="R76" s="177"/>
    </row>
    <row r="77" spans="1:18" ht="32.25" customHeight="1" x14ac:dyDescent="0.35">
      <c r="A77" s="150">
        <v>73</v>
      </c>
      <c r="B77" s="141" t="s">
        <v>345</v>
      </c>
      <c r="C77" s="177" t="s">
        <v>344</v>
      </c>
      <c r="D77" s="177"/>
      <c r="E77" s="177"/>
      <c r="F77" s="177"/>
      <c r="G77" s="177"/>
      <c r="H77" s="177"/>
      <c r="I77" s="177"/>
      <c r="J77" s="177"/>
      <c r="K77" s="177"/>
      <c r="L77" s="177"/>
      <c r="M77" s="177"/>
      <c r="N77" s="177"/>
      <c r="O77" s="177"/>
      <c r="P77" s="177"/>
      <c r="Q77" s="177"/>
      <c r="R77" s="177"/>
    </row>
    <row r="78" spans="1:18" x14ac:dyDescent="0.35">
      <c r="A78" s="150">
        <v>74</v>
      </c>
      <c r="B78" s="141" t="s">
        <v>347</v>
      </c>
      <c r="C78" s="177" t="s">
        <v>346</v>
      </c>
      <c r="D78" s="177"/>
      <c r="E78" s="177"/>
      <c r="F78" s="177"/>
      <c r="G78" s="177"/>
      <c r="H78" s="177"/>
      <c r="I78" s="177"/>
      <c r="J78" s="177"/>
      <c r="K78" s="177"/>
      <c r="L78" s="177"/>
      <c r="M78" s="177"/>
      <c r="N78" s="177"/>
      <c r="O78" s="177"/>
      <c r="P78" s="177"/>
      <c r="Q78" s="177"/>
      <c r="R78" s="177"/>
    </row>
    <row r="79" spans="1:18" ht="50.25" customHeight="1" x14ac:dyDescent="0.35">
      <c r="A79" s="150">
        <v>75</v>
      </c>
      <c r="B79" s="141" t="s">
        <v>349</v>
      </c>
      <c r="C79" s="177" t="s">
        <v>348</v>
      </c>
      <c r="D79" s="177"/>
      <c r="E79" s="177"/>
      <c r="F79" s="177"/>
      <c r="G79" s="177"/>
      <c r="H79" s="177"/>
      <c r="I79" s="177"/>
      <c r="J79" s="177"/>
      <c r="K79" s="177"/>
      <c r="L79" s="177"/>
      <c r="M79" s="177"/>
      <c r="N79" s="177"/>
      <c r="O79" s="177"/>
      <c r="P79" s="177"/>
      <c r="Q79" s="177"/>
      <c r="R79" s="177"/>
    </row>
    <row r="80" spans="1:18" ht="51" customHeight="1" x14ac:dyDescent="0.35">
      <c r="A80" s="150">
        <v>76</v>
      </c>
      <c r="B80" s="141" t="s">
        <v>351</v>
      </c>
      <c r="C80" s="177" t="s">
        <v>350</v>
      </c>
      <c r="D80" s="177"/>
      <c r="E80" s="177"/>
      <c r="F80" s="177"/>
      <c r="G80" s="177"/>
      <c r="H80" s="177"/>
      <c r="I80" s="177"/>
      <c r="J80" s="177"/>
      <c r="K80" s="177"/>
      <c r="L80" s="177"/>
      <c r="M80" s="177"/>
      <c r="N80" s="177"/>
      <c r="O80" s="177"/>
      <c r="P80" s="177"/>
      <c r="Q80" s="177"/>
      <c r="R80" s="177"/>
    </row>
    <row r="81" spans="3:18" x14ac:dyDescent="0.35">
      <c r="C81" s="178"/>
      <c r="D81" s="178"/>
      <c r="E81" s="178"/>
      <c r="F81" s="178"/>
      <c r="G81" s="178"/>
      <c r="H81" s="178"/>
      <c r="I81" s="178"/>
      <c r="J81" s="178"/>
      <c r="K81" s="178"/>
      <c r="L81" s="178"/>
      <c r="M81" s="178"/>
      <c r="N81" s="178"/>
      <c r="O81" s="178"/>
      <c r="P81" s="178"/>
      <c r="Q81" s="178"/>
      <c r="R81" s="178"/>
    </row>
    <row r="82" spans="3:18" x14ac:dyDescent="0.35">
      <c r="C82" s="178"/>
      <c r="D82" s="178"/>
      <c r="E82" s="178"/>
      <c r="F82" s="178"/>
      <c r="G82" s="178"/>
      <c r="H82" s="178"/>
      <c r="I82" s="178"/>
      <c r="J82" s="178"/>
      <c r="K82" s="178"/>
      <c r="L82" s="178"/>
      <c r="M82" s="178"/>
      <c r="N82" s="178"/>
      <c r="O82" s="178"/>
      <c r="P82" s="178"/>
      <c r="Q82" s="178"/>
      <c r="R82" s="178"/>
    </row>
    <row r="83" spans="3:18" x14ac:dyDescent="0.35">
      <c r="C83" s="178"/>
      <c r="D83" s="178"/>
      <c r="E83" s="178"/>
      <c r="F83" s="178"/>
      <c r="G83" s="178"/>
      <c r="H83" s="178"/>
      <c r="I83" s="178"/>
      <c r="J83" s="178"/>
      <c r="K83" s="178"/>
      <c r="L83" s="178"/>
      <c r="M83" s="178"/>
      <c r="N83" s="178"/>
      <c r="O83" s="178"/>
      <c r="P83" s="178"/>
      <c r="Q83" s="178"/>
      <c r="R83" s="178"/>
    </row>
  </sheetData>
  <mergeCells count="80">
    <mergeCell ref="C81:R81"/>
    <mergeCell ref="C82:R82"/>
    <mergeCell ref="C83:R83"/>
    <mergeCell ref="C76:R76"/>
    <mergeCell ref="C77:R77"/>
    <mergeCell ref="C78:R78"/>
    <mergeCell ref="C79:R79"/>
    <mergeCell ref="C80:R80"/>
    <mergeCell ref="C71:R71"/>
    <mergeCell ref="C72:R72"/>
    <mergeCell ref="C73:R73"/>
    <mergeCell ref="C74:R74"/>
    <mergeCell ref="C75:R75"/>
    <mergeCell ref="C66:R66"/>
    <mergeCell ref="C67:R67"/>
    <mergeCell ref="C68:R68"/>
    <mergeCell ref="C69:R69"/>
    <mergeCell ref="C70:R70"/>
    <mergeCell ref="C61:R61"/>
    <mergeCell ref="C62:R62"/>
    <mergeCell ref="C63:R63"/>
    <mergeCell ref="C64:R64"/>
    <mergeCell ref="C65:R65"/>
    <mergeCell ref="C57:R57"/>
    <mergeCell ref="C58:R58"/>
    <mergeCell ref="C59:R59"/>
    <mergeCell ref="C60:R60"/>
    <mergeCell ref="B2:R2"/>
    <mergeCell ref="C41:R41"/>
    <mergeCell ref="C52:R52"/>
    <mergeCell ref="C53:R53"/>
    <mergeCell ref="C54:R54"/>
    <mergeCell ref="C55:R55"/>
    <mergeCell ref="C56:R56"/>
    <mergeCell ref="C47:R47"/>
    <mergeCell ref="C48:R48"/>
    <mergeCell ref="C49:R49"/>
    <mergeCell ref="C50:R50"/>
    <mergeCell ref="C51:R51"/>
    <mergeCell ref="C10:R10"/>
    <mergeCell ref="C43:R43"/>
    <mergeCell ref="C44:R44"/>
    <mergeCell ref="C45:R45"/>
    <mergeCell ref="C46:R46"/>
    <mergeCell ref="C22:R22"/>
    <mergeCell ref="C11:R11"/>
    <mergeCell ref="C12:R12"/>
    <mergeCell ref="C13:R13"/>
    <mergeCell ref="C14:R14"/>
    <mergeCell ref="C15:R15"/>
    <mergeCell ref="C16:R16"/>
    <mergeCell ref="C17:R17"/>
    <mergeCell ref="C18:R18"/>
    <mergeCell ref="C19:R19"/>
    <mergeCell ref="C20:R20"/>
    <mergeCell ref="C5:R5"/>
    <mergeCell ref="C6:R6"/>
    <mergeCell ref="C7:R7"/>
    <mergeCell ref="C8:R8"/>
    <mergeCell ref="C9:R9"/>
    <mergeCell ref="C21:R21"/>
    <mergeCell ref="C34:R34"/>
    <mergeCell ref="C23:R23"/>
    <mergeCell ref="C24:R24"/>
    <mergeCell ref="C25:R25"/>
    <mergeCell ref="C26:R26"/>
    <mergeCell ref="C27:R27"/>
    <mergeCell ref="C28:R28"/>
    <mergeCell ref="C29:R29"/>
    <mergeCell ref="C30:R30"/>
    <mergeCell ref="C31:R31"/>
    <mergeCell ref="C32:R32"/>
    <mergeCell ref="C33:R33"/>
    <mergeCell ref="C42:R42"/>
    <mergeCell ref="C35:R35"/>
    <mergeCell ref="C36:R36"/>
    <mergeCell ref="C37:R37"/>
    <mergeCell ref="C38:R38"/>
    <mergeCell ref="C39:R39"/>
    <mergeCell ref="C40:R4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Z51"/>
  <sheetViews>
    <sheetView zoomScaleNormal="100" workbookViewId="0">
      <pane xSplit="3" ySplit="4" topLeftCell="G5" activePane="bottomRight" state="frozen"/>
      <selection pane="topRight"/>
      <selection pane="bottomLeft"/>
      <selection pane="bottomRight" activeCell="C17" sqref="C17"/>
    </sheetView>
  </sheetViews>
  <sheetFormatPr defaultRowHeight="14.5" x14ac:dyDescent="0.35"/>
  <cols>
    <col min="2" max="2" width="11.81640625" bestFit="1" customWidth="1"/>
    <col min="3" max="3" width="25.54296875" bestFit="1" customWidth="1"/>
    <col min="4" max="4" width="11.26953125" bestFit="1" customWidth="1"/>
    <col min="5" max="5" width="10.7265625" customWidth="1"/>
    <col min="8" max="8" width="9.54296875" bestFit="1" customWidth="1"/>
    <col min="11" max="11" width="10.7265625" customWidth="1"/>
    <col min="12" max="12" width="10.81640625" bestFit="1" customWidth="1"/>
    <col min="13" max="14" width="10.81640625" customWidth="1"/>
    <col min="15" max="16" width="10.81640625" style="104" customWidth="1"/>
    <col min="17" max="17" width="1.453125" customWidth="1"/>
    <col min="18" max="18" width="11.26953125" bestFit="1" customWidth="1"/>
    <col min="19" max="19" width="11.7265625" bestFit="1" customWidth="1"/>
    <col min="20" max="20" width="8.81640625" customWidth="1"/>
    <col min="21" max="22" width="11.26953125" bestFit="1" customWidth="1"/>
    <col min="23" max="39" width="9.54296875" bestFit="1" customWidth="1"/>
    <col min="40" max="40" width="11.54296875" customWidth="1"/>
    <col min="41" max="44" width="9.54296875" bestFit="1" customWidth="1"/>
    <col min="45" max="45" width="11.26953125" bestFit="1" customWidth="1"/>
    <col min="46" max="50" width="11.26953125" style="104" customWidth="1"/>
    <col min="52" max="52" width="21.54296875" customWidth="1"/>
  </cols>
  <sheetData>
    <row r="1" spans="1:52" ht="15.5" x14ac:dyDescent="0.35">
      <c r="A1" s="7" t="s">
        <v>364</v>
      </c>
    </row>
    <row r="2" spans="1:52" x14ac:dyDescent="0.35">
      <c r="A2" s="8" t="s">
        <v>46</v>
      </c>
      <c r="B2" s="8"/>
      <c r="C2" s="8"/>
      <c r="D2" s="8"/>
      <c r="E2" s="8"/>
      <c r="F2" s="8"/>
      <c r="G2" s="8"/>
      <c r="H2" s="8"/>
      <c r="I2" s="8"/>
      <c r="J2" s="8"/>
      <c r="K2" s="8"/>
      <c r="L2" s="8"/>
      <c r="M2" s="8"/>
      <c r="N2" s="8"/>
      <c r="O2" s="101"/>
      <c r="P2" s="101"/>
    </row>
    <row r="3" spans="1:52" s="4" customFormat="1" ht="22" x14ac:dyDescent="0.35">
      <c r="A3" s="15" t="s">
        <v>30</v>
      </c>
      <c r="B3" s="15" t="s">
        <v>31</v>
      </c>
      <c r="C3" s="15"/>
      <c r="D3" s="16" t="s">
        <v>32</v>
      </c>
      <c r="E3" s="16" t="s">
        <v>37</v>
      </c>
      <c r="F3" s="16" t="s">
        <v>35</v>
      </c>
      <c r="G3" s="16" t="s">
        <v>36</v>
      </c>
      <c r="H3" s="16" t="s">
        <v>38</v>
      </c>
      <c r="I3" s="16" t="s">
        <v>39</v>
      </c>
      <c r="J3" s="16" t="s">
        <v>40</v>
      </c>
      <c r="K3" s="16" t="s">
        <v>41</v>
      </c>
      <c r="L3" s="16" t="s">
        <v>42</v>
      </c>
      <c r="M3" s="16" t="s">
        <v>86</v>
      </c>
      <c r="N3" s="16" t="s">
        <v>91</v>
      </c>
      <c r="O3" s="16" t="s">
        <v>127</v>
      </c>
      <c r="P3" s="16" t="s">
        <v>52</v>
      </c>
      <c r="Q3" s="17"/>
      <c r="R3" s="16" t="s">
        <v>49</v>
      </c>
      <c r="S3" s="16" t="s">
        <v>48</v>
      </c>
      <c r="T3" s="17"/>
      <c r="U3" s="16" t="s">
        <v>4</v>
      </c>
      <c r="V3" s="16" t="s">
        <v>5</v>
      </c>
      <c r="W3" s="16" t="s">
        <v>6</v>
      </c>
      <c r="X3" s="16" t="s">
        <v>7</v>
      </c>
      <c r="Y3" s="16" t="s">
        <v>8</v>
      </c>
      <c r="Z3" s="16" t="s">
        <v>9</v>
      </c>
      <c r="AA3" s="16" t="s">
        <v>10</v>
      </c>
      <c r="AB3" s="16" t="s">
        <v>11</v>
      </c>
      <c r="AC3" s="16" t="s">
        <v>12</v>
      </c>
      <c r="AD3" s="16" t="s">
        <v>13</v>
      </c>
      <c r="AE3" s="16" t="s">
        <v>14</v>
      </c>
      <c r="AF3" s="16" t="s">
        <v>15</v>
      </c>
      <c r="AG3" s="16" t="s">
        <v>16</v>
      </c>
      <c r="AH3" s="16" t="s">
        <v>17</v>
      </c>
      <c r="AI3" s="16" t="s">
        <v>18</v>
      </c>
      <c r="AJ3" s="16" t="s">
        <v>19</v>
      </c>
      <c r="AK3" s="16" t="s">
        <v>20</v>
      </c>
      <c r="AL3" s="16" t="s">
        <v>21</v>
      </c>
      <c r="AM3" s="16" t="s">
        <v>22</v>
      </c>
      <c r="AN3" s="16" t="s">
        <v>23</v>
      </c>
      <c r="AO3" s="16" t="s">
        <v>24</v>
      </c>
      <c r="AP3" s="16" t="s">
        <v>25</v>
      </c>
      <c r="AQ3" s="16" t="s">
        <v>26</v>
      </c>
      <c r="AR3" s="16" t="s">
        <v>27</v>
      </c>
      <c r="AS3" s="16" t="s">
        <v>28</v>
      </c>
      <c r="AT3" s="16" t="s">
        <v>365</v>
      </c>
      <c r="AU3" s="16" t="s">
        <v>366</v>
      </c>
      <c r="AV3" s="16" t="s">
        <v>367</v>
      </c>
      <c r="AW3" s="16" t="s">
        <v>368</v>
      </c>
      <c r="AX3" s="16" t="s">
        <v>369</v>
      </c>
      <c r="AY3" s="16"/>
      <c r="AZ3" s="16" t="s">
        <v>101</v>
      </c>
    </row>
    <row r="4" spans="1:52" x14ac:dyDescent="0.35">
      <c r="A4" s="8"/>
      <c r="B4" s="8"/>
      <c r="C4" s="8"/>
      <c r="D4" s="10"/>
      <c r="E4" s="10"/>
      <c r="F4" s="10"/>
      <c r="G4" s="10"/>
      <c r="H4" s="10"/>
      <c r="I4" s="10"/>
      <c r="J4" s="10"/>
      <c r="K4" s="10"/>
      <c r="L4" s="10"/>
      <c r="M4" s="10"/>
      <c r="N4" s="10"/>
      <c r="O4" s="103"/>
      <c r="P4" s="103"/>
      <c r="Q4" s="6"/>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101"/>
      <c r="AU4" s="101"/>
      <c r="AV4" s="101"/>
      <c r="AW4" s="101"/>
      <c r="AX4" s="101"/>
    </row>
    <row r="5" spans="1:52" x14ac:dyDescent="0.35">
      <c r="A5" s="8"/>
      <c r="B5" s="8"/>
      <c r="C5" s="8" t="s">
        <v>32</v>
      </c>
      <c r="D5" s="38">
        <f>S5</f>
        <v>0</v>
      </c>
      <c r="E5" s="39"/>
      <c r="F5" s="39"/>
      <c r="G5" s="39"/>
      <c r="H5" s="39"/>
      <c r="I5" s="39"/>
      <c r="J5" s="39"/>
      <c r="K5" s="39"/>
      <c r="L5" s="39"/>
      <c r="M5" s="39"/>
      <c r="N5" s="39"/>
      <c r="O5" s="39"/>
      <c r="P5" s="39"/>
      <c r="R5" s="102">
        <f>NPV('Key Vars Assumptions'!$B$10,U5:AS5)</f>
        <v>0</v>
      </c>
      <c r="S5" s="102">
        <f t="shared" ref="S5:S15" si="0">SUM(U5:AS5)</f>
        <v>0</v>
      </c>
      <c r="T5" s="31"/>
      <c r="U5" s="127">
        <v>0</v>
      </c>
      <c r="V5" s="127">
        <f>+'DoMin Template'!U5</f>
        <v>0</v>
      </c>
      <c r="W5" s="127">
        <f>+'DoMin Template'!V5</f>
        <v>0</v>
      </c>
      <c r="X5" s="127">
        <f>+'DoMin Template'!W5</f>
        <v>0</v>
      </c>
      <c r="Y5" s="127">
        <f>+'DoMin Template'!X5</f>
        <v>0</v>
      </c>
      <c r="Z5" s="127">
        <f>+'DoMin Template'!Y5</f>
        <v>0</v>
      </c>
      <c r="AA5" s="127">
        <f>+'DoMin Template'!Z5</f>
        <v>0</v>
      </c>
      <c r="AB5" s="127">
        <f>+'DoMin Template'!AA5</f>
        <v>0</v>
      </c>
      <c r="AC5" s="127">
        <f>+'DoMin Template'!AB5</f>
        <v>0</v>
      </c>
      <c r="AD5" s="127">
        <f>+'DoMin Template'!AC5</f>
        <v>0</v>
      </c>
      <c r="AE5" s="127">
        <f>+'DoMin Template'!AD5</f>
        <v>0</v>
      </c>
      <c r="AF5" s="127">
        <f>+'DoMin Template'!AE5</f>
        <v>0</v>
      </c>
      <c r="AG5" s="127">
        <f>+'DoMin Template'!AF5</f>
        <v>0</v>
      </c>
      <c r="AH5" s="127">
        <f>+'DoMin Template'!AG5</f>
        <v>0</v>
      </c>
      <c r="AI5" s="127">
        <f>+'DoMin Template'!AH5</f>
        <v>0</v>
      </c>
      <c r="AJ5" s="127">
        <f>+'DoMin Template'!AI5</f>
        <v>0</v>
      </c>
      <c r="AK5" s="127">
        <f>+'DoMin Template'!AJ5</f>
        <v>0</v>
      </c>
      <c r="AL5" s="127">
        <f>+'DoMin Template'!AK5</f>
        <v>0</v>
      </c>
      <c r="AM5" s="127">
        <f>+'DoMin Template'!AL5</f>
        <v>0</v>
      </c>
      <c r="AN5" s="127">
        <f>+'DoMin Template'!AM5</f>
        <v>0</v>
      </c>
      <c r="AO5" s="127">
        <f>+'DoMin Template'!AN5</f>
        <v>0</v>
      </c>
      <c r="AP5" s="127">
        <f>+'DoMin Template'!AO5</f>
        <v>0</v>
      </c>
      <c r="AQ5" s="127">
        <f>+'DoMin Template'!AP5</f>
        <v>0</v>
      </c>
      <c r="AR5" s="127">
        <f>+'DoMin Template'!AQ5</f>
        <v>0</v>
      </c>
      <c r="AS5" s="127">
        <f>+'DoMin Template'!AR5</f>
        <v>0</v>
      </c>
      <c r="AT5" s="127"/>
      <c r="AU5" s="127"/>
      <c r="AV5" s="127"/>
      <c r="AW5" s="127"/>
      <c r="AX5" s="127"/>
      <c r="AZ5" s="105">
        <f>AVERAGE(X5:AS5)</f>
        <v>0</v>
      </c>
    </row>
    <row r="6" spans="1:52" x14ac:dyDescent="0.35">
      <c r="A6" s="8"/>
      <c r="B6" s="8"/>
      <c r="C6" s="8" t="s">
        <v>37</v>
      </c>
      <c r="D6" s="40"/>
      <c r="E6" s="38">
        <f>S6</f>
        <v>0</v>
      </c>
      <c r="F6" s="40"/>
      <c r="G6" s="40"/>
      <c r="H6" s="40"/>
      <c r="I6" s="40"/>
      <c r="J6" s="40"/>
      <c r="K6" s="40"/>
      <c r="L6" s="40"/>
      <c r="M6" s="40"/>
      <c r="N6" s="40"/>
      <c r="O6" s="40"/>
      <c r="P6" s="40"/>
      <c r="R6" s="102">
        <f>NPV('Key Vars Assumptions'!$B$10,U6:AS6)</f>
        <v>0</v>
      </c>
      <c r="S6" s="102">
        <f t="shared" si="0"/>
        <v>0</v>
      </c>
      <c r="T6" s="31"/>
      <c r="U6" s="127">
        <f>+'DoMin Template'!T6</f>
        <v>0</v>
      </c>
      <c r="V6" s="127">
        <f>+'DoMin Template'!U6</f>
        <v>0</v>
      </c>
      <c r="W6" s="127">
        <f>+'DoMin Template'!V6</f>
        <v>0</v>
      </c>
      <c r="X6" s="127">
        <f>+'DoMin Template'!W6</f>
        <v>0</v>
      </c>
      <c r="Y6" s="127">
        <f>+'DoMin Template'!X6</f>
        <v>0</v>
      </c>
      <c r="Z6" s="127">
        <f>+'DoMin Template'!Y6</f>
        <v>0</v>
      </c>
      <c r="AA6" s="127">
        <f>+'DoMin Template'!Z6</f>
        <v>0</v>
      </c>
      <c r="AB6" s="127">
        <f>+'DoMin Template'!AA6</f>
        <v>0</v>
      </c>
      <c r="AC6" s="127">
        <f>+'DoMin Template'!AB6</f>
        <v>0</v>
      </c>
      <c r="AD6" s="127">
        <f>+'DoMin Template'!AC6</f>
        <v>0</v>
      </c>
      <c r="AE6" s="127">
        <f>+'DoMin Template'!AD6</f>
        <v>0</v>
      </c>
      <c r="AF6" s="127">
        <f>+'DoMin Template'!AE6</f>
        <v>0</v>
      </c>
      <c r="AG6" s="127">
        <f>+'DoMin Template'!AF6</f>
        <v>0</v>
      </c>
      <c r="AH6" s="127">
        <f>+'DoMin Template'!AG6</f>
        <v>0</v>
      </c>
      <c r="AI6" s="127">
        <f>+'DoMin Template'!AH6</f>
        <v>0</v>
      </c>
      <c r="AJ6" s="127">
        <f>+'DoMin Template'!AI6</f>
        <v>0</v>
      </c>
      <c r="AK6" s="127">
        <f>+'DoMin Template'!AJ6</f>
        <v>0</v>
      </c>
      <c r="AL6" s="127">
        <f>+'DoMin Template'!AK6</f>
        <v>0</v>
      </c>
      <c r="AM6" s="127">
        <f>+'DoMin Template'!AL6</f>
        <v>0</v>
      </c>
      <c r="AN6" s="127">
        <f>+'DoMin Template'!AM6</f>
        <v>0</v>
      </c>
      <c r="AO6" s="127">
        <f>+'DoMin Template'!AN6</f>
        <v>0</v>
      </c>
      <c r="AP6" s="127">
        <f>+'DoMin Template'!AO6</f>
        <v>0</v>
      </c>
      <c r="AQ6" s="127">
        <f>+'DoMin Template'!AP6</f>
        <v>0</v>
      </c>
      <c r="AR6" s="127">
        <f>+'DoMin Template'!AQ6</f>
        <v>0</v>
      </c>
      <c r="AS6" s="127">
        <f>+'DoMin Template'!AR6</f>
        <v>0</v>
      </c>
      <c r="AT6" s="127"/>
      <c r="AU6" s="127"/>
      <c r="AV6" s="127"/>
      <c r="AW6" s="127"/>
      <c r="AX6" s="127"/>
      <c r="AZ6" s="105">
        <f t="shared" ref="AZ6:AZ12" si="1">AVERAGE(X6:AS6)</f>
        <v>0</v>
      </c>
    </row>
    <row r="7" spans="1:52" x14ac:dyDescent="0.35">
      <c r="A7" s="8"/>
      <c r="B7" s="8"/>
      <c r="C7" s="8" t="s">
        <v>35</v>
      </c>
      <c r="D7" s="40"/>
      <c r="E7" s="40"/>
      <c r="F7" s="38">
        <f>S7</f>
        <v>0</v>
      </c>
      <c r="G7" s="39"/>
      <c r="H7" s="40"/>
      <c r="I7" s="40"/>
      <c r="J7" s="40"/>
      <c r="K7" s="40"/>
      <c r="L7" s="40"/>
      <c r="M7" s="40"/>
      <c r="N7" s="40"/>
      <c r="O7" s="40"/>
      <c r="P7" s="40"/>
      <c r="R7" s="102">
        <f>NPV('Key Vars Assumptions'!$B$10,U7:AS7)</f>
        <v>0</v>
      </c>
      <c r="S7" s="102">
        <f t="shared" si="0"/>
        <v>0</v>
      </c>
      <c r="T7" s="31"/>
      <c r="U7" s="127">
        <f>+'DoMin Template'!T7</f>
        <v>0</v>
      </c>
      <c r="V7" s="127">
        <f>+'DoMin Template'!U7</f>
        <v>0</v>
      </c>
      <c r="W7" s="127">
        <f>+'DoMin Template'!V7</f>
        <v>0</v>
      </c>
      <c r="X7" s="127">
        <f>+'DoMin Template'!W7</f>
        <v>0</v>
      </c>
      <c r="Y7" s="127">
        <f>+'DoMin Template'!X7</f>
        <v>0</v>
      </c>
      <c r="Z7" s="127">
        <f>+'DoMin Template'!Y7</f>
        <v>0</v>
      </c>
      <c r="AA7" s="127">
        <f>+'DoMin Template'!Z7</f>
        <v>0</v>
      </c>
      <c r="AB7" s="127">
        <f>+'DoMin Template'!AA7</f>
        <v>0</v>
      </c>
      <c r="AC7" s="127">
        <f>+'DoMin Template'!AB7</f>
        <v>0</v>
      </c>
      <c r="AD7" s="127">
        <f>+'DoMin Template'!AC7</f>
        <v>0</v>
      </c>
      <c r="AE7" s="127">
        <f>+'DoMin Template'!AD7</f>
        <v>0</v>
      </c>
      <c r="AF7" s="127">
        <f>+'DoMin Template'!AE7</f>
        <v>0</v>
      </c>
      <c r="AG7" s="127">
        <f>+'DoMin Template'!AF7</f>
        <v>0</v>
      </c>
      <c r="AH7" s="127">
        <f>+'DoMin Template'!AG7</f>
        <v>0</v>
      </c>
      <c r="AI7" s="127">
        <f>+'DoMin Template'!AH7</f>
        <v>0</v>
      </c>
      <c r="AJ7" s="127">
        <f>+'DoMin Template'!AI7</f>
        <v>0</v>
      </c>
      <c r="AK7" s="127">
        <f>+'DoMin Template'!AJ7</f>
        <v>0</v>
      </c>
      <c r="AL7" s="127">
        <f>+'DoMin Template'!AK7</f>
        <v>0</v>
      </c>
      <c r="AM7" s="127">
        <f>+'DoMin Template'!AL7</f>
        <v>0</v>
      </c>
      <c r="AN7" s="127">
        <f>+'DoMin Template'!AM7</f>
        <v>0</v>
      </c>
      <c r="AO7" s="127">
        <f>+'DoMin Template'!AN7</f>
        <v>0</v>
      </c>
      <c r="AP7" s="127">
        <f>+'DoMin Template'!AO7</f>
        <v>0</v>
      </c>
      <c r="AQ7" s="127">
        <f>+'DoMin Template'!AP7</f>
        <v>0</v>
      </c>
      <c r="AR7" s="127">
        <f>+'DoMin Template'!AQ7</f>
        <v>0</v>
      </c>
      <c r="AS7" s="127">
        <f>+'DoMin Template'!AR7</f>
        <v>0</v>
      </c>
      <c r="AT7" s="127"/>
      <c r="AU7" s="127"/>
      <c r="AV7" s="127"/>
      <c r="AW7" s="127"/>
      <c r="AX7" s="127"/>
      <c r="AZ7" s="105">
        <f t="shared" si="1"/>
        <v>0</v>
      </c>
    </row>
    <row r="8" spans="1:52" x14ac:dyDescent="0.35">
      <c r="A8" s="8"/>
      <c r="B8" s="8"/>
      <c r="C8" s="8" t="s">
        <v>36</v>
      </c>
      <c r="D8" s="40"/>
      <c r="E8" s="40"/>
      <c r="F8" s="40"/>
      <c r="G8" s="38">
        <f>S8</f>
        <v>0</v>
      </c>
      <c r="H8" s="40"/>
      <c r="I8" s="40"/>
      <c r="J8" s="40"/>
      <c r="K8" s="40"/>
      <c r="L8" s="40"/>
      <c r="M8" s="40"/>
      <c r="N8" s="40"/>
      <c r="O8" s="40"/>
      <c r="P8" s="40"/>
      <c r="R8" s="102">
        <f>NPV('Key Vars Assumptions'!$B$10,U8:AS8)</f>
        <v>0</v>
      </c>
      <c r="S8" s="102">
        <f t="shared" si="0"/>
        <v>0</v>
      </c>
      <c r="T8" s="31"/>
      <c r="U8" s="127">
        <f>+'DoMin Template'!T8</f>
        <v>0</v>
      </c>
      <c r="V8" s="127">
        <f>+'DoMin Template'!U8</f>
        <v>0</v>
      </c>
      <c r="W8" s="127">
        <f>+'DoMin Template'!V8</f>
        <v>0</v>
      </c>
      <c r="X8" s="127">
        <f>+'DoMin Template'!W8</f>
        <v>0</v>
      </c>
      <c r="Y8" s="127">
        <f>+'DoMin Template'!X8</f>
        <v>0</v>
      </c>
      <c r="Z8" s="127">
        <f>+'DoMin Template'!Y8</f>
        <v>0</v>
      </c>
      <c r="AA8" s="127">
        <f>+'DoMin Template'!Z8</f>
        <v>0</v>
      </c>
      <c r="AB8" s="127">
        <f>+'DoMin Template'!AA8</f>
        <v>0</v>
      </c>
      <c r="AC8" s="127">
        <f>+'DoMin Template'!AB8</f>
        <v>0</v>
      </c>
      <c r="AD8" s="127">
        <f>+'DoMin Template'!AC8</f>
        <v>0</v>
      </c>
      <c r="AE8" s="127">
        <f>+'DoMin Template'!AD8</f>
        <v>0</v>
      </c>
      <c r="AF8" s="127">
        <f>+'DoMin Template'!AE8</f>
        <v>0</v>
      </c>
      <c r="AG8" s="127">
        <f>+'DoMin Template'!AF8</f>
        <v>0</v>
      </c>
      <c r="AH8" s="127">
        <f>+'DoMin Template'!AG8</f>
        <v>0</v>
      </c>
      <c r="AI8" s="127">
        <f>+'DoMin Template'!AH8</f>
        <v>0</v>
      </c>
      <c r="AJ8" s="127">
        <f>+'DoMin Template'!AI8</f>
        <v>0</v>
      </c>
      <c r="AK8" s="127">
        <f>+'DoMin Template'!AJ8</f>
        <v>0</v>
      </c>
      <c r="AL8" s="127">
        <f>+'DoMin Template'!AK8</f>
        <v>0</v>
      </c>
      <c r="AM8" s="127">
        <f>+'DoMin Template'!AL8</f>
        <v>0</v>
      </c>
      <c r="AN8" s="127">
        <f>+'DoMin Template'!AM8</f>
        <v>0</v>
      </c>
      <c r="AO8" s="127">
        <f>+'DoMin Template'!AN8</f>
        <v>0</v>
      </c>
      <c r="AP8" s="127">
        <f>+'DoMin Template'!AO8</f>
        <v>0</v>
      </c>
      <c r="AQ8" s="127">
        <f>+'DoMin Template'!AP8</f>
        <v>0</v>
      </c>
      <c r="AR8" s="127">
        <f>+'DoMin Template'!AQ8</f>
        <v>0</v>
      </c>
      <c r="AS8" s="127">
        <f>+'DoMin Template'!AR8</f>
        <v>0</v>
      </c>
      <c r="AT8" s="127"/>
      <c r="AU8" s="127"/>
      <c r="AV8" s="127"/>
      <c r="AW8" s="127"/>
      <c r="AX8" s="127"/>
      <c r="AZ8" s="105">
        <f t="shared" si="1"/>
        <v>0</v>
      </c>
    </row>
    <row r="9" spans="1:52" x14ac:dyDescent="0.35">
      <c r="A9" s="8"/>
      <c r="B9" s="8"/>
      <c r="C9" s="8" t="s">
        <v>38</v>
      </c>
      <c r="D9" s="40"/>
      <c r="E9" s="40"/>
      <c r="F9" s="40"/>
      <c r="G9" s="40"/>
      <c r="H9" s="38">
        <f>S9</f>
        <v>0</v>
      </c>
      <c r="I9" s="40"/>
      <c r="J9" s="40"/>
      <c r="K9" s="40"/>
      <c r="L9" s="40"/>
      <c r="M9" s="40"/>
      <c r="N9" s="40"/>
      <c r="O9" s="40"/>
      <c r="P9" s="40"/>
      <c r="R9" s="102">
        <f>NPV('Key Vars Assumptions'!$B$10,U9:AS9)</f>
        <v>0</v>
      </c>
      <c r="S9" s="102">
        <f t="shared" si="0"/>
        <v>0</v>
      </c>
      <c r="T9" s="31"/>
      <c r="U9" s="127">
        <f>+'DoMin Template'!T9</f>
        <v>0</v>
      </c>
      <c r="V9" s="127">
        <f>+'DoMin Template'!U9</f>
        <v>0</v>
      </c>
      <c r="W9" s="127">
        <f>+'DoMin Template'!V9</f>
        <v>0</v>
      </c>
      <c r="X9" s="127">
        <f>+'DoMin Template'!W9</f>
        <v>0</v>
      </c>
      <c r="Y9" s="127">
        <f>+'DoMin Template'!X9</f>
        <v>0</v>
      </c>
      <c r="Z9" s="127">
        <f>+'DoMin Template'!Y9</f>
        <v>0</v>
      </c>
      <c r="AA9" s="127">
        <f>+'DoMin Template'!Z9</f>
        <v>0</v>
      </c>
      <c r="AB9" s="127">
        <f>+'DoMin Template'!AA9</f>
        <v>0</v>
      </c>
      <c r="AC9" s="127">
        <f>+'DoMin Template'!AB9</f>
        <v>0</v>
      </c>
      <c r="AD9" s="127">
        <f>+'DoMin Template'!AC9</f>
        <v>0</v>
      </c>
      <c r="AE9" s="127">
        <f>+'DoMin Template'!AD9</f>
        <v>0</v>
      </c>
      <c r="AF9" s="127">
        <f>+'DoMin Template'!AE9</f>
        <v>0</v>
      </c>
      <c r="AG9" s="127">
        <f>+'DoMin Template'!AF9</f>
        <v>0</v>
      </c>
      <c r="AH9" s="127">
        <f>+'DoMin Template'!AG9</f>
        <v>0</v>
      </c>
      <c r="AI9" s="127">
        <f>+'DoMin Template'!AH9</f>
        <v>0</v>
      </c>
      <c r="AJ9" s="127">
        <f>+'DoMin Template'!AI9</f>
        <v>0</v>
      </c>
      <c r="AK9" s="127">
        <f>+'DoMin Template'!AJ9</f>
        <v>0</v>
      </c>
      <c r="AL9" s="127">
        <f>+'DoMin Template'!AK9</f>
        <v>0</v>
      </c>
      <c r="AM9" s="127">
        <f>+'DoMin Template'!AL9</f>
        <v>0</v>
      </c>
      <c r="AN9" s="127">
        <f>+'DoMin Template'!AM9</f>
        <v>0</v>
      </c>
      <c r="AO9" s="127">
        <f>+'DoMin Template'!AN9</f>
        <v>0</v>
      </c>
      <c r="AP9" s="127">
        <f>+'DoMin Template'!AO9</f>
        <v>0</v>
      </c>
      <c r="AQ9" s="127">
        <f>+'DoMin Template'!AP9</f>
        <v>0</v>
      </c>
      <c r="AR9" s="127">
        <f>+'DoMin Template'!AQ9</f>
        <v>0</v>
      </c>
      <c r="AS9" s="127">
        <f>+'DoMin Template'!AR9</f>
        <v>0</v>
      </c>
      <c r="AT9" s="127"/>
      <c r="AU9" s="127"/>
      <c r="AV9" s="127"/>
      <c r="AW9" s="127"/>
      <c r="AX9" s="127"/>
      <c r="AZ9" s="105">
        <f t="shared" si="1"/>
        <v>0</v>
      </c>
    </row>
    <row r="10" spans="1:52" x14ac:dyDescent="0.35">
      <c r="A10" s="8"/>
      <c r="B10" s="8"/>
      <c r="C10" s="8" t="s">
        <v>39</v>
      </c>
      <c r="D10" s="40"/>
      <c r="E10" s="40"/>
      <c r="F10" s="40"/>
      <c r="G10" s="40"/>
      <c r="H10" s="40"/>
      <c r="I10" s="38">
        <f>S10</f>
        <v>0</v>
      </c>
      <c r="J10" s="40"/>
      <c r="K10" s="40"/>
      <c r="L10" s="40"/>
      <c r="M10" s="40"/>
      <c r="N10" s="40"/>
      <c r="O10" s="40"/>
      <c r="P10" s="40"/>
      <c r="R10" s="102">
        <f>NPV('Key Vars Assumptions'!$B$10,U10:AS10)</f>
        <v>0</v>
      </c>
      <c r="S10" s="102">
        <f t="shared" si="0"/>
        <v>0</v>
      </c>
      <c r="T10" s="31"/>
      <c r="U10" s="127">
        <f>+'DoMin Template'!T10</f>
        <v>0</v>
      </c>
      <c r="V10" s="127">
        <f>+'DoMin Template'!U10</f>
        <v>0</v>
      </c>
      <c r="W10" s="127">
        <f>+'DoMin Template'!V10</f>
        <v>0</v>
      </c>
      <c r="X10" s="127">
        <f>+'DoMin Template'!W10</f>
        <v>0</v>
      </c>
      <c r="Y10" s="127">
        <f>+'DoMin Template'!X10</f>
        <v>0</v>
      </c>
      <c r="Z10" s="127">
        <f>+'DoMin Template'!Y10</f>
        <v>0</v>
      </c>
      <c r="AA10" s="127">
        <f>+'DoMin Template'!Z10</f>
        <v>0</v>
      </c>
      <c r="AB10" s="127">
        <f>+'DoMin Template'!AA10</f>
        <v>0</v>
      </c>
      <c r="AC10" s="127">
        <f>+'DoMin Template'!AB10</f>
        <v>0</v>
      </c>
      <c r="AD10" s="127">
        <f>+'DoMin Template'!AC10</f>
        <v>0</v>
      </c>
      <c r="AE10" s="127">
        <f>+'DoMin Template'!AD10</f>
        <v>0</v>
      </c>
      <c r="AF10" s="127">
        <f>+'DoMin Template'!AE10</f>
        <v>0</v>
      </c>
      <c r="AG10" s="127">
        <f>+'DoMin Template'!AF10</f>
        <v>0</v>
      </c>
      <c r="AH10" s="127">
        <f>+'DoMin Template'!AG10</f>
        <v>0</v>
      </c>
      <c r="AI10" s="127">
        <f>+'DoMin Template'!AH10</f>
        <v>0</v>
      </c>
      <c r="AJ10" s="127">
        <f>+'DoMin Template'!AI10</f>
        <v>0</v>
      </c>
      <c r="AK10" s="127">
        <f>+'DoMin Template'!AJ10</f>
        <v>0</v>
      </c>
      <c r="AL10" s="127">
        <f>+'DoMin Template'!AK10</f>
        <v>0</v>
      </c>
      <c r="AM10" s="127">
        <f>+'DoMin Template'!AL10</f>
        <v>0</v>
      </c>
      <c r="AN10" s="127">
        <f>+'DoMin Template'!AM10</f>
        <v>0</v>
      </c>
      <c r="AO10" s="127">
        <f>+'DoMin Template'!AN10</f>
        <v>0</v>
      </c>
      <c r="AP10" s="127">
        <f>+'DoMin Template'!AO10</f>
        <v>0</v>
      </c>
      <c r="AQ10" s="127">
        <f>+'DoMin Template'!AP10</f>
        <v>0</v>
      </c>
      <c r="AR10" s="127">
        <f>+'DoMin Template'!AQ10</f>
        <v>0</v>
      </c>
      <c r="AS10" s="127">
        <f>+'DoMin Template'!AR10</f>
        <v>0</v>
      </c>
      <c r="AT10" s="127"/>
      <c r="AU10" s="127"/>
      <c r="AV10" s="127"/>
      <c r="AW10" s="127"/>
      <c r="AX10" s="127"/>
      <c r="AZ10" s="105">
        <f t="shared" si="1"/>
        <v>0</v>
      </c>
    </row>
    <row r="11" spans="1:52" x14ac:dyDescent="0.35">
      <c r="A11" s="8"/>
      <c r="B11" s="8"/>
      <c r="C11" s="8" t="s">
        <v>40</v>
      </c>
      <c r="D11" s="40"/>
      <c r="E11" s="40"/>
      <c r="F11" s="40"/>
      <c r="G11" s="40"/>
      <c r="H11" s="40"/>
      <c r="I11" s="40"/>
      <c r="J11" s="38">
        <f>S11</f>
        <v>0</v>
      </c>
      <c r="K11" s="39"/>
      <c r="L11" s="40"/>
      <c r="M11" s="40"/>
      <c r="N11" s="40"/>
      <c r="O11" s="40"/>
      <c r="P11" s="40"/>
      <c r="R11" s="102">
        <f>NPV('Key Vars Assumptions'!$B$10,U11:AS11)</f>
        <v>0</v>
      </c>
      <c r="S11" s="102">
        <f t="shared" si="0"/>
        <v>0</v>
      </c>
      <c r="T11" s="31"/>
      <c r="U11" s="127">
        <f>+'DoMin Template'!T11</f>
        <v>0</v>
      </c>
      <c r="V11" s="127">
        <f>+'DoMin Template'!U11</f>
        <v>0</v>
      </c>
      <c r="W11" s="127">
        <f>+'DoMin Template'!V11</f>
        <v>0</v>
      </c>
      <c r="X11" s="127">
        <f>+'DoMin Template'!W11</f>
        <v>0</v>
      </c>
      <c r="Y11" s="127">
        <f>+'DoMin Template'!X11</f>
        <v>0</v>
      </c>
      <c r="Z11" s="127">
        <f>+'DoMin Template'!Y11</f>
        <v>0</v>
      </c>
      <c r="AA11" s="127">
        <f>+'DoMin Template'!Z11</f>
        <v>0</v>
      </c>
      <c r="AB11" s="127">
        <f>+'DoMin Template'!AA11</f>
        <v>0</v>
      </c>
      <c r="AC11" s="127">
        <f>+'DoMin Template'!AB11</f>
        <v>0</v>
      </c>
      <c r="AD11" s="127">
        <f>+'DoMin Template'!AC11</f>
        <v>0</v>
      </c>
      <c r="AE11" s="127">
        <f>+'DoMin Template'!AD11</f>
        <v>0</v>
      </c>
      <c r="AF11" s="127">
        <f>+'DoMin Template'!AE11</f>
        <v>0</v>
      </c>
      <c r="AG11" s="127">
        <f>+'DoMin Template'!AF11</f>
        <v>0</v>
      </c>
      <c r="AH11" s="127">
        <f>+'DoMin Template'!AG11</f>
        <v>0</v>
      </c>
      <c r="AI11" s="127">
        <f>+'DoMin Template'!AH11</f>
        <v>0</v>
      </c>
      <c r="AJ11" s="127">
        <f>+'DoMin Template'!AI11</f>
        <v>0</v>
      </c>
      <c r="AK11" s="127">
        <f>+'DoMin Template'!AJ11</f>
        <v>0</v>
      </c>
      <c r="AL11" s="127">
        <f>+'DoMin Template'!AK11</f>
        <v>0</v>
      </c>
      <c r="AM11" s="127">
        <f>+'DoMin Template'!AL11</f>
        <v>0</v>
      </c>
      <c r="AN11" s="127">
        <f>+'DoMin Template'!AM11</f>
        <v>0</v>
      </c>
      <c r="AO11" s="127">
        <f>+'DoMin Template'!AN11</f>
        <v>0</v>
      </c>
      <c r="AP11" s="127">
        <f>+'DoMin Template'!AO11</f>
        <v>0</v>
      </c>
      <c r="AQ11" s="127">
        <f>+'DoMin Template'!AP11</f>
        <v>0</v>
      </c>
      <c r="AR11" s="127">
        <f>+'DoMin Template'!AQ11</f>
        <v>0</v>
      </c>
      <c r="AS11" s="127">
        <f>+'DoMin Template'!AR11</f>
        <v>0</v>
      </c>
      <c r="AT11" s="127"/>
      <c r="AU11" s="127"/>
      <c r="AV11" s="127"/>
      <c r="AW11" s="127"/>
      <c r="AX11" s="127"/>
      <c r="AZ11" s="105">
        <f t="shared" si="1"/>
        <v>0</v>
      </c>
    </row>
    <row r="12" spans="1:52" x14ac:dyDescent="0.35">
      <c r="A12" s="8"/>
      <c r="B12" s="8"/>
      <c r="C12" s="10" t="s">
        <v>70</v>
      </c>
      <c r="D12" s="40"/>
      <c r="E12" s="40"/>
      <c r="F12" s="40"/>
      <c r="G12" s="40"/>
      <c r="H12" s="40"/>
      <c r="I12" s="40"/>
      <c r="J12" s="40"/>
      <c r="K12" s="41">
        <f>S12</f>
        <v>0</v>
      </c>
      <c r="L12" s="40"/>
      <c r="M12" s="40"/>
      <c r="N12" s="40"/>
      <c r="O12" s="40"/>
      <c r="P12" s="40"/>
      <c r="R12" s="102">
        <f>NPV('Key Vars Assumptions'!$B$10,U12:AS12)</f>
        <v>0</v>
      </c>
      <c r="S12" s="102">
        <f t="shared" si="0"/>
        <v>0</v>
      </c>
      <c r="T12" s="31"/>
      <c r="U12" s="126">
        <v>0</v>
      </c>
      <c r="V12" s="126">
        <v>0</v>
      </c>
      <c r="W12" s="126">
        <v>0</v>
      </c>
      <c r="X12" s="126">
        <v>0</v>
      </c>
      <c r="Y12" s="126">
        <v>0</v>
      </c>
      <c r="Z12" s="126">
        <v>0</v>
      </c>
      <c r="AA12" s="126">
        <v>0</v>
      </c>
      <c r="AB12" s="126">
        <v>0</v>
      </c>
      <c r="AC12" s="126">
        <v>0</v>
      </c>
      <c r="AD12" s="126">
        <v>0</v>
      </c>
      <c r="AE12" s="126">
        <v>0</v>
      </c>
      <c r="AF12" s="126">
        <v>0</v>
      </c>
      <c r="AG12" s="126">
        <v>0</v>
      </c>
      <c r="AH12" s="126">
        <v>0</v>
      </c>
      <c r="AI12" s="126">
        <v>0</v>
      </c>
      <c r="AJ12" s="126">
        <v>0</v>
      </c>
      <c r="AK12" s="126">
        <v>0</v>
      </c>
      <c r="AL12" s="126">
        <v>0</v>
      </c>
      <c r="AM12" s="126">
        <v>0</v>
      </c>
      <c r="AN12" s="126">
        <v>0</v>
      </c>
      <c r="AO12" s="126">
        <v>0</v>
      </c>
      <c r="AP12" s="126">
        <v>0</v>
      </c>
      <c r="AQ12" s="126">
        <v>0</v>
      </c>
      <c r="AR12" s="126">
        <v>0</v>
      </c>
      <c r="AS12" s="126">
        <v>0</v>
      </c>
      <c r="AT12" s="126"/>
      <c r="AU12" s="126"/>
      <c r="AV12" s="126"/>
      <c r="AW12" s="126"/>
      <c r="AX12" s="126"/>
      <c r="AZ12" s="105">
        <f t="shared" si="1"/>
        <v>0</v>
      </c>
    </row>
    <row r="13" spans="1:52" x14ac:dyDescent="0.35">
      <c r="A13" s="8"/>
      <c r="B13" s="8"/>
      <c r="C13" s="8" t="s">
        <v>42</v>
      </c>
      <c r="D13" s="40"/>
      <c r="E13" s="40"/>
      <c r="F13" s="40"/>
      <c r="G13" s="40"/>
      <c r="H13" s="40"/>
      <c r="I13" s="40"/>
      <c r="J13" s="40"/>
      <c r="K13" s="40"/>
      <c r="L13" s="38">
        <f>S13</f>
        <v>0</v>
      </c>
      <c r="M13" s="40"/>
      <c r="N13" s="40"/>
      <c r="O13" s="40"/>
      <c r="P13" s="40"/>
      <c r="R13" s="102">
        <f>NPV('Key Vars Assumptions'!$B$10,U13:AS13)</f>
        <v>0</v>
      </c>
      <c r="S13" s="102">
        <f t="shared" si="0"/>
        <v>0</v>
      </c>
      <c r="T13" s="31"/>
      <c r="U13" s="127">
        <f>+'DoMin Template'!T13</f>
        <v>0</v>
      </c>
      <c r="V13" s="127">
        <f>+'DoMin Template'!U13</f>
        <v>0</v>
      </c>
      <c r="W13" s="127">
        <f>+'DoMin Template'!V13</f>
        <v>0</v>
      </c>
      <c r="X13" s="127">
        <f>+'DoMin Template'!W13</f>
        <v>0</v>
      </c>
      <c r="Y13" s="127">
        <f>+'DoMin Template'!X13</f>
        <v>0</v>
      </c>
      <c r="Z13" s="127">
        <f>+'DoMin Template'!Y13</f>
        <v>0</v>
      </c>
      <c r="AA13" s="127">
        <f>+'DoMin Template'!Z13</f>
        <v>0</v>
      </c>
      <c r="AB13" s="127">
        <f>+'DoMin Template'!AA13</f>
        <v>0</v>
      </c>
      <c r="AC13" s="127">
        <f>+'DoMin Template'!AB13</f>
        <v>0</v>
      </c>
      <c r="AD13" s="127">
        <f>+'DoMin Template'!AC13</f>
        <v>0</v>
      </c>
      <c r="AE13" s="127">
        <f>+'DoMin Template'!AD13</f>
        <v>0</v>
      </c>
      <c r="AF13" s="127">
        <f>+'DoMin Template'!AE13</f>
        <v>0</v>
      </c>
      <c r="AG13" s="127">
        <f>+'DoMin Template'!AF13</f>
        <v>0</v>
      </c>
      <c r="AH13" s="127">
        <f>+'DoMin Template'!AG13</f>
        <v>0</v>
      </c>
      <c r="AI13" s="127">
        <f>+'DoMin Template'!AH13</f>
        <v>0</v>
      </c>
      <c r="AJ13" s="127">
        <f>+'DoMin Template'!AI13</f>
        <v>0</v>
      </c>
      <c r="AK13" s="127">
        <f>+'DoMin Template'!AJ13</f>
        <v>0</v>
      </c>
      <c r="AL13" s="127">
        <f>+'DoMin Template'!AK13</f>
        <v>0</v>
      </c>
      <c r="AM13" s="127">
        <f>+'DoMin Template'!AL13</f>
        <v>0</v>
      </c>
      <c r="AN13" s="127">
        <f>+'DoMin Template'!AM13</f>
        <v>0</v>
      </c>
      <c r="AO13" s="127">
        <f>+'DoMin Template'!AN13</f>
        <v>0</v>
      </c>
      <c r="AP13" s="127">
        <f>+'DoMin Template'!AO13</f>
        <v>0</v>
      </c>
      <c r="AQ13" s="127">
        <f>+'DoMin Template'!AP13</f>
        <v>0</v>
      </c>
      <c r="AR13" s="127">
        <f>+'DoMin Template'!AQ13</f>
        <v>0</v>
      </c>
      <c r="AS13" s="127">
        <f>+'DoMin Template'!AR13</f>
        <v>0</v>
      </c>
      <c r="AT13" s="127"/>
      <c r="AU13" s="127"/>
      <c r="AV13" s="127"/>
      <c r="AW13" s="127"/>
      <c r="AX13" s="127"/>
      <c r="AZ13" s="105"/>
    </row>
    <row r="14" spans="1:52" x14ac:dyDescent="0.35">
      <c r="A14" s="8"/>
      <c r="B14" s="8"/>
      <c r="C14" s="8" t="s">
        <v>86</v>
      </c>
      <c r="D14" s="40"/>
      <c r="E14" s="40"/>
      <c r="F14" s="40"/>
      <c r="G14" s="40"/>
      <c r="H14" s="40"/>
      <c r="I14" s="40"/>
      <c r="J14" s="40"/>
      <c r="K14" s="40"/>
      <c r="L14" s="40"/>
      <c r="M14" s="38">
        <f>S14</f>
        <v>0</v>
      </c>
      <c r="N14" s="40"/>
      <c r="O14" s="40"/>
      <c r="P14" s="40"/>
      <c r="R14" s="102">
        <f>NPV('Key Vars Assumptions'!$B$10,U14:AS14)</f>
        <v>0</v>
      </c>
      <c r="S14" s="102">
        <f t="shared" si="0"/>
        <v>0</v>
      </c>
      <c r="T14" s="31"/>
      <c r="U14" s="127">
        <f>+'DoMin Template'!T14</f>
        <v>0</v>
      </c>
      <c r="V14" s="127">
        <f>+'DoMin Template'!U14</f>
        <v>0</v>
      </c>
      <c r="W14" s="127">
        <f>+'DoMin Template'!V14</f>
        <v>0</v>
      </c>
      <c r="X14" s="127">
        <f>+'DoMin Template'!W14</f>
        <v>0</v>
      </c>
      <c r="Y14" s="127">
        <f>+'DoMin Template'!X14</f>
        <v>0</v>
      </c>
      <c r="Z14" s="127">
        <f>+'DoMin Template'!Y14</f>
        <v>0</v>
      </c>
      <c r="AA14" s="127">
        <f>+'DoMin Template'!Z14</f>
        <v>0</v>
      </c>
      <c r="AB14" s="127">
        <f>+'DoMin Template'!AA14</f>
        <v>0</v>
      </c>
      <c r="AC14" s="127">
        <f>+'DoMin Template'!AB14</f>
        <v>0</v>
      </c>
      <c r="AD14" s="127">
        <f>+'DoMin Template'!AC14</f>
        <v>0</v>
      </c>
      <c r="AE14" s="127">
        <f>+'DoMin Template'!AD14</f>
        <v>0</v>
      </c>
      <c r="AF14" s="127">
        <f>+'DoMin Template'!AE14</f>
        <v>0</v>
      </c>
      <c r="AG14" s="127">
        <f>+'DoMin Template'!AF14</f>
        <v>0</v>
      </c>
      <c r="AH14" s="127">
        <f>+'DoMin Template'!AG14</f>
        <v>0</v>
      </c>
      <c r="AI14" s="127">
        <f>+'DoMin Template'!AH14</f>
        <v>0</v>
      </c>
      <c r="AJ14" s="127">
        <f>+'DoMin Template'!AI14</f>
        <v>0</v>
      </c>
      <c r="AK14" s="127">
        <f>+'DoMin Template'!AJ14</f>
        <v>0</v>
      </c>
      <c r="AL14" s="127">
        <f>+'DoMin Template'!AK14</f>
        <v>0</v>
      </c>
      <c r="AM14" s="127">
        <f>+'DoMin Template'!AL14</f>
        <v>0</v>
      </c>
      <c r="AN14" s="127">
        <f>+'DoMin Template'!AM14</f>
        <v>0</v>
      </c>
      <c r="AO14" s="127">
        <f>+'DoMin Template'!AN14</f>
        <v>0</v>
      </c>
      <c r="AP14" s="127">
        <f>+'DoMin Template'!AO14</f>
        <v>0</v>
      </c>
      <c r="AQ14" s="127">
        <f>+'DoMin Template'!AP14</f>
        <v>0</v>
      </c>
      <c r="AR14" s="127">
        <f>+'DoMin Template'!AQ14</f>
        <v>0</v>
      </c>
      <c r="AS14" s="127">
        <f>+'DoMin Template'!AR14</f>
        <v>0</v>
      </c>
      <c r="AT14" s="127"/>
      <c r="AU14" s="127"/>
      <c r="AV14" s="127"/>
      <c r="AW14" s="127"/>
      <c r="AX14" s="127"/>
      <c r="AZ14" s="105"/>
    </row>
    <row r="15" spans="1:52" x14ac:dyDescent="0.35">
      <c r="A15" s="8"/>
      <c r="B15" s="8"/>
      <c r="C15" s="8" t="s">
        <v>91</v>
      </c>
      <c r="D15" s="40"/>
      <c r="E15" s="40"/>
      <c r="F15" s="40"/>
      <c r="G15" s="40"/>
      <c r="H15" s="40"/>
      <c r="I15" s="40"/>
      <c r="J15" s="40"/>
      <c r="K15" s="40"/>
      <c r="L15" s="40"/>
      <c r="M15" s="40"/>
      <c r="N15" s="38">
        <f>S15</f>
        <v>0</v>
      </c>
      <c r="O15" s="40"/>
      <c r="P15" s="40"/>
      <c r="R15" s="102">
        <f>NPV('Key Vars Assumptions'!$B$10,U15:AS15)</f>
        <v>0</v>
      </c>
      <c r="S15" s="102">
        <f t="shared" si="0"/>
        <v>0</v>
      </c>
      <c r="T15" s="31"/>
      <c r="U15" s="127">
        <f>+'DoMin Template'!T15</f>
        <v>0</v>
      </c>
      <c r="V15" s="127">
        <f>+'DoMin Template'!U15</f>
        <v>0</v>
      </c>
      <c r="W15" s="127">
        <f>+'DoMin Template'!V15</f>
        <v>0</v>
      </c>
      <c r="X15" s="127">
        <f>+'DoMin Template'!W15</f>
        <v>0</v>
      </c>
      <c r="Y15" s="127">
        <f>+'DoMin Template'!X15</f>
        <v>0</v>
      </c>
      <c r="Z15" s="127">
        <f>+'DoMin Template'!Y15</f>
        <v>0</v>
      </c>
      <c r="AA15" s="127">
        <f>+'DoMin Template'!Z15</f>
        <v>0</v>
      </c>
      <c r="AB15" s="127">
        <f>+'DoMin Template'!AA15</f>
        <v>0</v>
      </c>
      <c r="AC15" s="127">
        <f>+'DoMin Template'!AB15</f>
        <v>0</v>
      </c>
      <c r="AD15" s="127">
        <f>+'DoMin Template'!AC15</f>
        <v>0</v>
      </c>
      <c r="AE15" s="127">
        <f>+'DoMin Template'!AD15</f>
        <v>0</v>
      </c>
      <c r="AF15" s="127">
        <f>+'DoMin Template'!AE15</f>
        <v>0</v>
      </c>
      <c r="AG15" s="127">
        <f>+'DoMin Template'!AF15</f>
        <v>0</v>
      </c>
      <c r="AH15" s="127">
        <f>+'DoMin Template'!AG15</f>
        <v>0</v>
      </c>
      <c r="AI15" s="127">
        <f>+'DoMin Template'!AH15</f>
        <v>0</v>
      </c>
      <c r="AJ15" s="127">
        <f>+'DoMin Template'!AI15</f>
        <v>0</v>
      </c>
      <c r="AK15" s="127">
        <f>+'DoMin Template'!AJ15</f>
        <v>0</v>
      </c>
      <c r="AL15" s="127">
        <f>+'DoMin Template'!AK15</f>
        <v>0</v>
      </c>
      <c r="AM15" s="127">
        <f>+'DoMin Template'!AL15</f>
        <v>0</v>
      </c>
      <c r="AN15" s="127">
        <f>+'DoMin Template'!AM15</f>
        <v>0</v>
      </c>
      <c r="AO15" s="127">
        <f>+'DoMin Template'!AN15</f>
        <v>0</v>
      </c>
      <c r="AP15" s="127">
        <f>+'DoMin Template'!AO15</f>
        <v>0</v>
      </c>
      <c r="AQ15" s="127">
        <f>+'DoMin Template'!AP15</f>
        <v>0</v>
      </c>
      <c r="AR15" s="127">
        <f>+'DoMin Template'!AQ15</f>
        <v>0</v>
      </c>
      <c r="AS15" s="127">
        <f>+'DoMin Template'!AR15</f>
        <v>0</v>
      </c>
      <c r="AT15" s="127"/>
      <c r="AU15" s="127"/>
      <c r="AV15" s="127"/>
      <c r="AW15" s="127"/>
      <c r="AX15" s="127"/>
      <c r="AZ15" s="105">
        <f>AVERAGE(X15:AS15)</f>
        <v>0</v>
      </c>
    </row>
    <row r="16" spans="1:52" s="104" customFormat="1" x14ac:dyDescent="0.35">
      <c r="A16" s="101"/>
      <c r="B16" s="101"/>
      <c r="C16" s="101" t="s">
        <v>127</v>
      </c>
      <c r="D16" s="40"/>
      <c r="E16" s="40"/>
      <c r="F16" s="40"/>
      <c r="G16" s="40"/>
      <c r="H16" s="40"/>
      <c r="I16" s="40"/>
      <c r="J16" s="40"/>
      <c r="K16" s="40"/>
      <c r="L16" s="40"/>
      <c r="M16" s="40"/>
      <c r="N16" s="40"/>
      <c r="O16" s="38">
        <f>S16</f>
        <v>0</v>
      </c>
      <c r="P16" s="40"/>
      <c r="R16" s="102">
        <f>NPV('Key Vars Assumptions'!$B$10,U16:AS16)</f>
        <v>0</v>
      </c>
      <c r="S16" s="102">
        <f t="shared" ref="S16" si="2">SUM(U16:AS16)</f>
        <v>0</v>
      </c>
      <c r="T16" s="31"/>
      <c r="U16" s="127">
        <f>+'DoMin Template'!T16</f>
        <v>0</v>
      </c>
      <c r="V16" s="127">
        <f>+'DoMin Template'!U16</f>
        <v>0</v>
      </c>
      <c r="W16" s="127">
        <f>+'DoMin Template'!V16</f>
        <v>0</v>
      </c>
      <c r="X16" s="127">
        <f>+'DoMin Template'!W16</f>
        <v>0</v>
      </c>
      <c r="Y16" s="127">
        <f>+'DoMin Template'!X16</f>
        <v>0</v>
      </c>
      <c r="Z16" s="127">
        <f>+'DoMin Template'!Y16</f>
        <v>0</v>
      </c>
      <c r="AA16" s="127">
        <f>+'DoMin Template'!Z16</f>
        <v>0</v>
      </c>
      <c r="AB16" s="127">
        <f>+'DoMin Template'!AA16</f>
        <v>0</v>
      </c>
      <c r="AC16" s="127">
        <f>+'DoMin Template'!AB16</f>
        <v>0</v>
      </c>
      <c r="AD16" s="127">
        <f>+'DoMin Template'!AC16</f>
        <v>0</v>
      </c>
      <c r="AE16" s="127">
        <f>+'DoMin Template'!AD16</f>
        <v>0</v>
      </c>
      <c r="AF16" s="127">
        <f>+'DoMin Template'!AE16</f>
        <v>0</v>
      </c>
      <c r="AG16" s="127">
        <f>+'DoMin Template'!AF16</f>
        <v>0</v>
      </c>
      <c r="AH16" s="127">
        <f>+'DoMin Template'!AG16</f>
        <v>0</v>
      </c>
      <c r="AI16" s="127">
        <f>+'DoMin Template'!AH16</f>
        <v>0</v>
      </c>
      <c r="AJ16" s="127">
        <f>+'DoMin Template'!AI16</f>
        <v>0</v>
      </c>
      <c r="AK16" s="127">
        <f>+'DoMin Template'!AJ16</f>
        <v>0</v>
      </c>
      <c r="AL16" s="127">
        <f>+'DoMin Template'!AK16</f>
        <v>0</v>
      </c>
      <c r="AM16" s="127">
        <f>+'DoMin Template'!AL16</f>
        <v>0</v>
      </c>
      <c r="AN16" s="127">
        <f>+'DoMin Template'!AM16</f>
        <v>0</v>
      </c>
      <c r="AO16" s="127">
        <f>+'DoMin Template'!AN16</f>
        <v>0</v>
      </c>
      <c r="AP16" s="127">
        <f>+'DoMin Template'!AO16</f>
        <v>0</v>
      </c>
      <c r="AQ16" s="127">
        <f>+'DoMin Template'!AP16</f>
        <v>0</v>
      </c>
      <c r="AR16" s="127">
        <f>+'DoMin Template'!AQ16</f>
        <v>0</v>
      </c>
      <c r="AS16" s="127">
        <f>+'DoMin Template'!AR16</f>
        <v>0</v>
      </c>
      <c r="AT16" s="127"/>
      <c r="AU16" s="127"/>
      <c r="AV16" s="127"/>
      <c r="AW16" s="127"/>
      <c r="AX16" s="127"/>
      <c r="AZ16" s="105"/>
    </row>
    <row r="17" spans="1:52" s="104" customFormat="1" x14ac:dyDescent="0.35">
      <c r="A17" s="101"/>
      <c r="B17" s="101"/>
      <c r="C17" s="101" t="s">
        <v>52</v>
      </c>
      <c r="D17" s="40"/>
      <c r="E17" s="40"/>
      <c r="F17" s="40"/>
      <c r="G17" s="40"/>
      <c r="H17" s="40"/>
      <c r="I17" s="40"/>
      <c r="J17" s="40"/>
      <c r="K17" s="40"/>
      <c r="L17" s="40"/>
      <c r="M17" s="40"/>
      <c r="N17" s="40"/>
      <c r="O17" s="40"/>
      <c r="P17" s="99">
        <f>S17</f>
        <v>0</v>
      </c>
      <c r="R17" s="102">
        <f>NPV('Key Vars Assumptions'!$B$10,U17:AS17)</f>
        <v>0</v>
      </c>
      <c r="S17" s="102">
        <f t="shared" ref="S17" si="3">SUM(U17:AS17)</f>
        <v>0</v>
      </c>
      <c r="T17" s="31"/>
      <c r="U17" s="126">
        <v>0</v>
      </c>
      <c r="V17" s="126">
        <v>0</v>
      </c>
      <c r="W17" s="126">
        <v>0</v>
      </c>
      <c r="X17" s="126">
        <v>0</v>
      </c>
      <c r="Y17" s="126">
        <v>0</v>
      </c>
      <c r="Z17" s="126">
        <v>0</v>
      </c>
      <c r="AA17" s="126">
        <v>0</v>
      </c>
      <c r="AB17" s="126">
        <v>0</v>
      </c>
      <c r="AC17" s="126">
        <v>0</v>
      </c>
      <c r="AD17" s="126">
        <v>0</v>
      </c>
      <c r="AE17" s="126">
        <v>0</v>
      </c>
      <c r="AF17" s="126">
        <v>0</v>
      </c>
      <c r="AG17" s="126">
        <v>0</v>
      </c>
      <c r="AH17" s="126">
        <v>0</v>
      </c>
      <c r="AI17" s="126">
        <v>0</v>
      </c>
      <c r="AJ17" s="126">
        <v>0</v>
      </c>
      <c r="AK17" s="126">
        <v>0</v>
      </c>
      <c r="AL17" s="126">
        <v>0</v>
      </c>
      <c r="AM17" s="126">
        <v>0</v>
      </c>
      <c r="AN17" s="126">
        <v>0</v>
      </c>
      <c r="AO17" s="126">
        <v>0</v>
      </c>
      <c r="AP17" s="126">
        <v>0</v>
      </c>
      <c r="AQ17" s="126">
        <v>0</v>
      </c>
      <c r="AR17" s="126">
        <v>0</v>
      </c>
      <c r="AS17" s="126">
        <v>0</v>
      </c>
      <c r="AT17" s="126"/>
      <c r="AU17" s="126"/>
      <c r="AV17" s="126"/>
      <c r="AW17" s="126"/>
      <c r="AX17" s="126"/>
      <c r="AZ17" s="105"/>
    </row>
    <row r="18" spans="1:52" x14ac:dyDescent="0.35">
      <c r="A18" s="8"/>
      <c r="B18" s="8"/>
      <c r="C18" s="8"/>
      <c r="D18" s="36"/>
      <c r="E18" s="36"/>
      <c r="F18" s="36"/>
      <c r="G18" s="36"/>
      <c r="H18" s="36"/>
      <c r="I18" s="36"/>
      <c r="J18" s="36"/>
      <c r="K18" s="36"/>
      <c r="L18" s="36"/>
      <c r="M18" s="36"/>
      <c r="N18" s="36"/>
      <c r="O18" s="36"/>
      <c r="P18" s="36"/>
      <c r="R18" s="33"/>
      <c r="S18" s="33"/>
      <c r="T18" s="33"/>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row>
    <row r="19" spans="1:52" x14ac:dyDescent="0.35">
      <c r="A19" s="8"/>
      <c r="B19" s="8"/>
      <c r="C19" s="8" t="s">
        <v>32</v>
      </c>
      <c r="D19" s="38">
        <f>S19</f>
        <v>0</v>
      </c>
      <c r="E19" s="39"/>
      <c r="F19" s="39"/>
      <c r="G19" s="39"/>
      <c r="H19" s="39"/>
      <c r="I19" s="39"/>
      <c r="J19" s="39"/>
      <c r="K19" s="39"/>
      <c r="L19" s="39"/>
      <c r="M19" s="39"/>
      <c r="N19" s="39"/>
      <c r="O19" s="39"/>
      <c r="P19" s="39"/>
      <c r="R19" s="102">
        <f>NPV('Key Vars Assumptions'!$B$10,U19:AS19)</f>
        <v>0</v>
      </c>
      <c r="S19" s="102">
        <f t="shared" ref="S19" si="4">SUM(U19:AS19)</f>
        <v>0</v>
      </c>
      <c r="T19" s="31"/>
      <c r="U19" s="127">
        <f>+'DoMin Template'!T18</f>
        <v>0</v>
      </c>
      <c r="V19" s="127">
        <f>+'DoMin Template'!U18</f>
        <v>0</v>
      </c>
      <c r="W19" s="127">
        <f>+'DoMin Template'!V18</f>
        <v>0</v>
      </c>
      <c r="X19" s="127">
        <f>+'DoMin Template'!W18</f>
        <v>0</v>
      </c>
      <c r="Y19" s="127">
        <f>+'DoMin Template'!X18</f>
        <v>0</v>
      </c>
      <c r="Z19" s="127">
        <f>+'DoMin Template'!Y18</f>
        <v>0</v>
      </c>
      <c r="AA19" s="127">
        <f>+'DoMin Template'!Z18</f>
        <v>0</v>
      </c>
      <c r="AB19" s="127">
        <f>+'DoMin Template'!AA18</f>
        <v>0</v>
      </c>
      <c r="AC19" s="127">
        <f>+'DoMin Template'!AB18</f>
        <v>0</v>
      </c>
      <c r="AD19" s="127">
        <f>+'DoMin Template'!AC18</f>
        <v>0</v>
      </c>
      <c r="AE19" s="127">
        <f>+'DoMin Template'!AD18</f>
        <v>0</v>
      </c>
      <c r="AF19" s="127">
        <f>+'DoMin Template'!AE18</f>
        <v>0</v>
      </c>
      <c r="AG19" s="127">
        <f>+'DoMin Template'!AF18</f>
        <v>0</v>
      </c>
      <c r="AH19" s="127">
        <f>+'DoMin Template'!AG18</f>
        <v>0</v>
      </c>
      <c r="AI19" s="127">
        <f>+'DoMin Template'!AH18</f>
        <v>0</v>
      </c>
      <c r="AJ19" s="127">
        <f>+'DoMin Template'!AI18</f>
        <v>0</v>
      </c>
      <c r="AK19" s="127">
        <f>+'DoMin Template'!AJ18</f>
        <v>0</v>
      </c>
      <c r="AL19" s="127">
        <f>+'DoMin Template'!AK18</f>
        <v>0</v>
      </c>
      <c r="AM19" s="127">
        <f>+'DoMin Template'!AL18</f>
        <v>0</v>
      </c>
      <c r="AN19" s="127">
        <f>+'DoMin Template'!AM18</f>
        <v>0</v>
      </c>
      <c r="AO19" s="127">
        <f>+'DoMin Template'!AN18</f>
        <v>0</v>
      </c>
      <c r="AP19" s="127">
        <f>+'DoMin Template'!AO18</f>
        <v>0</v>
      </c>
      <c r="AQ19" s="127">
        <f>+'DoMin Template'!AP18</f>
        <v>0</v>
      </c>
      <c r="AR19" s="127">
        <f>+'DoMin Template'!AQ18</f>
        <v>0</v>
      </c>
      <c r="AS19" s="127">
        <f>+'DoMin Template'!AR18</f>
        <v>0</v>
      </c>
      <c r="AT19" s="127"/>
      <c r="AU19" s="127"/>
      <c r="AV19" s="127"/>
      <c r="AW19" s="127"/>
      <c r="AX19" s="127"/>
      <c r="AZ19" s="105">
        <f t="shared" ref="AZ19:AZ26" si="5">AVERAGE(X19:AS19)</f>
        <v>0</v>
      </c>
    </row>
    <row r="20" spans="1:52" x14ac:dyDescent="0.35">
      <c r="A20" s="8"/>
      <c r="B20" s="8"/>
      <c r="C20" s="8" t="s">
        <v>37</v>
      </c>
      <c r="D20" s="40"/>
      <c r="E20" s="38">
        <f>S20</f>
        <v>0</v>
      </c>
      <c r="F20" s="40"/>
      <c r="G20" s="40"/>
      <c r="H20" s="40"/>
      <c r="I20" s="40"/>
      <c r="J20" s="40"/>
      <c r="K20" s="40"/>
      <c r="L20" s="40"/>
      <c r="M20" s="40"/>
      <c r="N20" s="40"/>
      <c r="O20" s="40"/>
      <c r="P20" s="40"/>
      <c r="R20" s="102">
        <f>NPV('Key Vars Assumptions'!$B$10,U20:AS20)</f>
        <v>0</v>
      </c>
      <c r="S20" s="102">
        <f t="shared" ref="S20:S29" si="6">SUM(U20:AS20)</f>
        <v>0</v>
      </c>
      <c r="T20" s="31"/>
      <c r="U20" s="127">
        <f>+'DoMin Template'!T19</f>
        <v>0</v>
      </c>
      <c r="V20" s="127">
        <f>+'DoMin Template'!U19</f>
        <v>0</v>
      </c>
      <c r="W20" s="127">
        <f>+'DoMin Template'!V19</f>
        <v>0</v>
      </c>
      <c r="X20" s="127">
        <f>+'DoMin Template'!W19</f>
        <v>0</v>
      </c>
      <c r="Y20" s="127">
        <f>+'DoMin Template'!X19</f>
        <v>0</v>
      </c>
      <c r="Z20" s="127">
        <f>+'DoMin Template'!Y19</f>
        <v>0</v>
      </c>
      <c r="AA20" s="127">
        <f>+'DoMin Template'!Z19</f>
        <v>0</v>
      </c>
      <c r="AB20" s="127">
        <f>+'DoMin Template'!AA19</f>
        <v>0</v>
      </c>
      <c r="AC20" s="127">
        <f>+'DoMin Template'!AB19</f>
        <v>0</v>
      </c>
      <c r="AD20" s="127">
        <f>+'DoMin Template'!AC19</f>
        <v>0</v>
      </c>
      <c r="AE20" s="127">
        <f>+'DoMin Template'!AD19</f>
        <v>0</v>
      </c>
      <c r="AF20" s="127">
        <f>+'DoMin Template'!AE19</f>
        <v>0</v>
      </c>
      <c r="AG20" s="127">
        <f>+'DoMin Template'!AF19</f>
        <v>0</v>
      </c>
      <c r="AH20" s="127">
        <f>+'DoMin Template'!AG19</f>
        <v>0</v>
      </c>
      <c r="AI20" s="127">
        <f>+'DoMin Template'!AH19</f>
        <v>0</v>
      </c>
      <c r="AJ20" s="127">
        <f>+'DoMin Template'!AI19</f>
        <v>0</v>
      </c>
      <c r="AK20" s="127">
        <f>+'DoMin Template'!AJ19</f>
        <v>0</v>
      </c>
      <c r="AL20" s="127">
        <f>+'DoMin Template'!AK19</f>
        <v>0</v>
      </c>
      <c r="AM20" s="127">
        <f>+'DoMin Template'!AL19</f>
        <v>0</v>
      </c>
      <c r="AN20" s="127">
        <f>+'DoMin Template'!AM19</f>
        <v>0</v>
      </c>
      <c r="AO20" s="127">
        <f>+'DoMin Template'!AN19</f>
        <v>0</v>
      </c>
      <c r="AP20" s="127">
        <f>+'DoMin Template'!AO19</f>
        <v>0</v>
      </c>
      <c r="AQ20" s="127">
        <f>+'DoMin Template'!AP19</f>
        <v>0</v>
      </c>
      <c r="AR20" s="127">
        <f>+'DoMin Template'!AQ19</f>
        <v>0</v>
      </c>
      <c r="AS20" s="127">
        <f>+'DoMin Template'!AR19</f>
        <v>0</v>
      </c>
      <c r="AT20" s="127"/>
      <c r="AU20" s="127"/>
      <c r="AV20" s="127"/>
      <c r="AW20" s="127"/>
      <c r="AX20" s="127"/>
      <c r="AZ20" s="105">
        <f t="shared" si="5"/>
        <v>0</v>
      </c>
    </row>
    <row r="21" spans="1:52" x14ac:dyDescent="0.35">
      <c r="A21" s="8"/>
      <c r="B21" s="8"/>
      <c r="C21" s="8" t="s">
        <v>35</v>
      </c>
      <c r="D21" s="40"/>
      <c r="E21" s="40"/>
      <c r="F21" s="38">
        <f>S21</f>
        <v>0</v>
      </c>
      <c r="G21" s="39"/>
      <c r="H21" s="40"/>
      <c r="I21" s="40"/>
      <c r="J21" s="40"/>
      <c r="K21" s="40"/>
      <c r="L21" s="40"/>
      <c r="M21" s="40"/>
      <c r="N21" s="40"/>
      <c r="O21" s="40"/>
      <c r="P21" s="40"/>
      <c r="R21" s="102">
        <f>NPV('Key Vars Assumptions'!$B$10,U21:AS21)</f>
        <v>0</v>
      </c>
      <c r="S21" s="102">
        <f t="shared" si="6"/>
        <v>0</v>
      </c>
      <c r="T21" s="31"/>
      <c r="U21" s="127">
        <f>+'DoMin Template'!T20</f>
        <v>0</v>
      </c>
      <c r="V21" s="127">
        <f>+'DoMin Template'!U20</f>
        <v>0</v>
      </c>
      <c r="W21" s="127">
        <f>+'DoMin Template'!V20</f>
        <v>0</v>
      </c>
      <c r="X21" s="127">
        <f>+'DoMin Template'!W20</f>
        <v>0</v>
      </c>
      <c r="Y21" s="127">
        <f>+'DoMin Template'!X20</f>
        <v>0</v>
      </c>
      <c r="Z21" s="127">
        <f>+'DoMin Template'!Y20</f>
        <v>0</v>
      </c>
      <c r="AA21" s="127">
        <f>+'DoMin Template'!Z20</f>
        <v>0</v>
      </c>
      <c r="AB21" s="127">
        <f>+'DoMin Template'!AA20</f>
        <v>0</v>
      </c>
      <c r="AC21" s="127">
        <f>+'DoMin Template'!AB20</f>
        <v>0</v>
      </c>
      <c r="AD21" s="127">
        <f>+'DoMin Template'!AC20</f>
        <v>0</v>
      </c>
      <c r="AE21" s="127">
        <f>+'DoMin Template'!AD20</f>
        <v>0</v>
      </c>
      <c r="AF21" s="127">
        <f>+'DoMin Template'!AE20</f>
        <v>0</v>
      </c>
      <c r="AG21" s="127">
        <f>+'DoMin Template'!AF20</f>
        <v>0</v>
      </c>
      <c r="AH21" s="127">
        <f>+'DoMin Template'!AG20</f>
        <v>0</v>
      </c>
      <c r="AI21" s="127">
        <f>+'DoMin Template'!AH20</f>
        <v>0</v>
      </c>
      <c r="AJ21" s="127">
        <f>+'DoMin Template'!AI20</f>
        <v>0</v>
      </c>
      <c r="AK21" s="127">
        <f>+'DoMin Template'!AJ20</f>
        <v>0</v>
      </c>
      <c r="AL21" s="127">
        <f>+'DoMin Template'!AK20</f>
        <v>0</v>
      </c>
      <c r="AM21" s="127">
        <f>+'DoMin Template'!AL20</f>
        <v>0</v>
      </c>
      <c r="AN21" s="127">
        <f>+'DoMin Template'!AM20</f>
        <v>0</v>
      </c>
      <c r="AO21" s="127">
        <f>+'DoMin Template'!AN20</f>
        <v>0</v>
      </c>
      <c r="AP21" s="127">
        <f>+'DoMin Template'!AO20</f>
        <v>0</v>
      </c>
      <c r="AQ21" s="127">
        <f>+'DoMin Template'!AP20</f>
        <v>0</v>
      </c>
      <c r="AR21" s="127">
        <f>+'DoMin Template'!AQ20</f>
        <v>0</v>
      </c>
      <c r="AS21" s="127">
        <f>+'DoMin Template'!AR20</f>
        <v>0</v>
      </c>
      <c r="AT21" s="127"/>
      <c r="AU21" s="127"/>
      <c r="AV21" s="127"/>
      <c r="AW21" s="127"/>
      <c r="AX21" s="127"/>
      <c r="AZ21" s="105">
        <f t="shared" si="5"/>
        <v>0</v>
      </c>
    </row>
    <row r="22" spans="1:52" x14ac:dyDescent="0.35">
      <c r="A22" s="8"/>
      <c r="B22" s="8"/>
      <c r="C22" s="8" t="s">
        <v>36</v>
      </c>
      <c r="D22" s="40"/>
      <c r="E22" s="40"/>
      <c r="F22" s="40"/>
      <c r="G22" s="38">
        <f>S22</f>
        <v>0</v>
      </c>
      <c r="H22" s="40"/>
      <c r="I22" s="40"/>
      <c r="J22" s="40"/>
      <c r="K22" s="40"/>
      <c r="L22" s="40"/>
      <c r="M22" s="40"/>
      <c r="N22" s="40"/>
      <c r="O22" s="40"/>
      <c r="P22" s="40"/>
      <c r="R22" s="102">
        <f>NPV('Key Vars Assumptions'!$B$10,U22:AS22)</f>
        <v>0</v>
      </c>
      <c r="S22" s="102">
        <f t="shared" si="6"/>
        <v>0</v>
      </c>
      <c r="T22" s="31"/>
      <c r="U22" s="127">
        <f>+'DoMin Template'!T21</f>
        <v>0</v>
      </c>
      <c r="V22" s="127">
        <f>+'DoMin Template'!U21</f>
        <v>0</v>
      </c>
      <c r="W22" s="127">
        <f>+'DoMin Template'!V21</f>
        <v>0</v>
      </c>
      <c r="X22" s="127">
        <f>+'DoMin Template'!W21</f>
        <v>0</v>
      </c>
      <c r="Y22" s="127">
        <f>+'DoMin Template'!X21</f>
        <v>0</v>
      </c>
      <c r="Z22" s="127">
        <f>+'DoMin Template'!Y21</f>
        <v>0</v>
      </c>
      <c r="AA22" s="127">
        <f>+'DoMin Template'!Z21</f>
        <v>0</v>
      </c>
      <c r="AB22" s="127">
        <f>+'DoMin Template'!AA21</f>
        <v>0</v>
      </c>
      <c r="AC22" s="127">
        <f>+'DoMin Template'!AB21</f>
        <v>0</v>
      </c>
      <c r="AD22" s="127">
        <f>+'DoMin Template'!AC21</f>
        <v>0</v>
      </c>
      <c r="AE22" s="127">
        <f>+'DoMin Template'!AD21</f>
        <v>0</v>
      </c>
      <c r="AF22" s="127">
        <f>+'DoMin Template'!AE21</f>
        <v>0</v>
      </c>
      <c r="AG22" s="127">
        <f>+'DoMin Template'!AF21</f>
        <v>0</v>
      </c>
      <c r="AH22" s="127">
        <f>+'DoMin Template'!AG21</f>
        <v>0</v>
      </c>
      <c r="AI22" s="127">
        <f>+'DoMin Template'!AH21</f>
        <v>0</v>
      </c>
      <c r="AJ22" s="127">
        <f>+'DoMin Template'!AI21</f>
        <v>0</v>
      </c>
      <c r="AK22" s="127">
        <f>+'DoMin Template'!AJ21</f>
        <v>0</v>
      </c>
      <c r="AL22" s="127">
        <f>+'DoMin Template'!AK21</f>
        <v>0</v>
      </c>
      <c r="AM22" s="127">
        <f>+'DoMin Template'!AL21</f>
        <v>0</v>
      </c>
      <c r="AN22" s="127">
        <f>+'DoMin Template'!AM21</f>
        <v>0</v>
      </c>
      <c r="AO22" s="127">
        <f>+'DoMin Template'!AN21</f>
        <v>0</v>
      </c>
      <c r="AP22" s="127">
        <f>+'DoMin Template'!AO21</f>
        <v>0</v>
      </c>
      <c r="AQ22" s="127">
        <f>+'DoMin Template'!AP21</f>
        <v>0</v>
      </c>
      <c r="AR22" s="127">
        <f>+'DoMin Template'!AQ21</f>
        <v>0</v>
      </c>
      <c r="AS22" s="127">
        <f>+'DoMin Template'!AR21</f>
        <v>0</v>
      </c>
      <c r="AT22" s="127"/>
      <c r="AU22" s="127"/>
      <c r="AV22" s="127"/>
      <c r="AW22" s="127"/>
      <c r="AX22" s="127"/>
      <c r="AZ22" s="105">
        <f t="shared" si="5"/>
        <v>0</v>
      </c>
    </row>
    <row r="23" spans="1:52" x14ac:dyDescent="0.35">
      <c r="A23" s="8"/>
      <c r="B23" s="8"/>
      <c r="C23" s="8" t="s">
        <v>38</v>
      </c>
      <c r="D23" s="40"/>
      <c r="E23" s="40"/>
      <c r="F23" s="40"/>
      <c r="G23" s="40"/>
      <c r="H23" s="38">
        <f>S23</f>
        <v>0</v>
      </c>
      <c r="I23" s="40"/>
      <c r="J23" s="40"/>
      <c r="K23" s="40"/>
      <c r="L23" s="40"/>
      <c r="M23" s="40"/>
      <c r="N23" s="40"/>
      <c r="O23" s="40"/>
      <c r="P23" s="40"/>
      <c r="R23" s="102">
        <f>NPV('Key Vars Assumptions'!$B$10,U23:AS23)</f>
        <v>0</v>
      </c>
      <c r="S23" s="102">
        <f t="shared" si="6"/>
        <v>0</v>
      </c>
      <c r="T23" s="31"/>
      <c r="U23" s="127">
        <f>+'DoMin Template'!T22</f>
        <v>0</v>
      </c>
      <c r="V23" s="127">
        <f>+'DoMin Template'!U22</f>
        <v>0</v>
      </c>
      <c r="W23" s="127">
        <f>+'DoMin Template'!V22</f>
        <v>0</v>
      </c>
      <c r="X23" s="127">
        <f>+'DoMin Template'!W22</f>
        <v>0</v>
      </c>
      <c r="Y23" s="127">
        <f>+'DoMin Template'!X22</f>
        <v>0</v>
      </c>
      <c r="Z23" s="127">
        <f>+'DoMin Template'!Y22</f>
        <v>0</v>
      </c>
      <c r="AA23" s="127">
        <f>+'DoMin Template'!Z22</f>
        <v>0</v>
      </c>
      <c r="AB23" s="127">
        <f>+'DoMin Template'!AA22</f>
        <v>0</v>
      </c>
      <c r="AC23" s="127">
        <f>+'DoMin Template'!AB22</f>
        <v>0</v>
      </c>
      <c r="AD23" s="127">
        <f>+'DoMin Template'!AC22</f>
        <v>0</v>
      </c>
      <c r="AE23" s="127">
        <f>+'DoMin Template'!AD22</f>
        <v>0</v>
      </c>
      <c r="AF23" s="127">
        <f>+'DoMin Template'!AE22</f>
        <v>0</v>
      </c>
      <c r="AG23" s="127">
        <f>+'DoMin Template'!AF22</f>
        <v>0</v>
      </c>
      <c r="AH23" s="127">
        <f>+'DoMin Template'!AG22</f>
        <v>0</v>
      </c>
      <c r="AI23" s="127">
        <f>+'DoMin Template'!AH22</f>
        <v>0</v>
      </c>
      <c r="AJ23" s="127">
        <f>+'DoMin Template'!AI22</f>
        <v>0</v>
      </c>
      <c r="AK23" s="127">
        <f>+'DoMin Template'!AJ22</f>
        <v>0</v>
      </c>
      <c r="AL23" s="127">
        <f>+'DoMin Template'!AK22</f>
        <v>0</v>
      </c>
      <c r="AM23" s="127">
        <f>+'DoMin Template'!AL22</f>
        <v>0</v>
      </c>
      <c r="AN23" s="127">
        <f>+'DoMin Template'!AM22</f>
        <v>0</v>
      </c>
      <c r="AO23" s="127">
        <f>+'DoMin Template'!AN22</f>
        <v>0</v>
      </c>
      <c r="AP23" s="127">
        <f>+'DoMin Template'!AO22</f>
        <v>0</v>
      </c>
      <c r="AQ23" s="127">
        <f>+'DoMin Template'!AP22</f>
        <v>0</v>
      </c>
      <c r="AR23" s="127">
        <f>+'DoMin Template'!AQ22</f>
        <v>0</v>
      </c>
      <c r="AS23" s="127">
        <f>+'DoMin Template'!AR22</f>
        <v>0</v>
      </c>
      <c r="AT23" s="127"/>
      <c r="AU23" s="127"/>
      <c r="AV23" s="127"/>
      <c r="AW23" s="127"/>
      <c r="AX23" s="127"/>
      <c r="AZ23" s="105">
        <f t="shared" si="5"/>
        <v>0</v>
      </c>
    </row>
    <row r="24" spans="1:52" x14ac:dyDescent="0.35">
      <c r="A24" s="8"/>
      <c r="B24" s="8"/>
      <c r="C24" s="8" t="s">
        <v>39</v>
      </c>
      <c r="D24" s="40"/>
      <c r="E24" s="40"/>
      <c r="F24" s="40"/>
      <c r="G24" s="40"/>
      <c r="H24" s="40"/>
      <c r="I24" s="38">
        <f>S24</f>
        <v>0</v>
      </c>
      <c r="J24" s="40"/>
      <c r="K24" s="40"/>
      <c r="L24" s="40"/>
      <c r="M24" s="40"/>
      <c r="N24" s="40"/>
      <c r="O24" s="40"/>
      <c r="P24" s="40"/>
      <c r="R24" s="102">
        <f>NPV('Key Vars Assumptions'!$B$10,U24:AS24)</f>
        <v>0</v>
      </c>
      <c r="S24" s="102">
        <f t="shared" si="6"/>
        <v>0</v>
      </c>
      <c r="T24" s="31"/>
      <c r="U24" s="127">
        <f>+'DoMin Template'!T23</f>
        <v>0</v>
      </c>
      <c r="V24" s="127">
        <f>+'DoMin Template'!U23</f>
        <v>0</v>
      </c>
      <c r="W24" s="127">
        <f>+'DoMin Template'!V23</f>
        <v>0</v>
      </c>
      <c r="X24" s="127">
        <f>+'DoMin Template'!W23</f>
        <v>0</v>
      </c>
      <c r="Y24" s="127">
        <f>+'DoMin Template'!X23</f>
        <v>0</v>
      </c>
      <c r="Z24" s="127">
        <f>+'DoMin Template'!Y23</f>
        <v>0</v>
      </c>
      <c r="AA24" s="127">
        <f>+'DoMin Template'!Z23</f>
        <v>0</v>
      </c>
      <c r="AB24" s="127">
        <f>+'DoMin Template'!AA23</f>
        <v>0</v>
      </c>
      <c r="AC24" s="127">
        <f>+'DoMin Template'!AB23</f>
        <v>0</v>
      </c>
      <c r="AD24" s="127">
        <f>+'DoMin Template'!AC23</f>
        <v>0</v>
      </c>
      <c r="AE24" s="127">
        <f>+'DoMin Template'!AD23</f>
        <v>0</v>
      </c>
      <c r="AF24" s="127">
        <f>+'DoMin Template'!AE23</f>
        <v>0</v>
      </c>
      <c r="AG24" s="127">
        <f>+'DoMin Template'!AF23</f>
        <v>0</v>
      </c>
      <c r="AH24" s="127">
        <f>+'DoMin Template'!AG23</f>
        <v>0</v>
      </c>
      <c r="AI24" s="127">
        <f>+'DoMin Template'!AH23</f>
        <v>0</v>
      </c>
      <c r="AJ24" s="127">
        <f>+'DoMin Template'!AI23</f>
        <v>0</v>
      </c>
      <c r="AK24" s="127">
        <f>+'DoMin Template'!AJ23</f>
        <v>0</v>
      </c>
      <c r="AL24" s="127">
        <f>+'DoMin Template'!AK23</f>
        <v>0</v>
      </c>
      <c r="AM24" s="127">
        <f>+'DoMin Template'!AL23</f>
        <v>0</v>
      </c>
      <c r="AN24" s="127">
        <f>+'DoMin Template'!AM23</f>
        <v>0</v>
      </c>
      <c r="AO24" s="127">
        <f>+'DoMin Template'!AN23</f>
        <v>0</v>
      </c>
      <c r="AP24" s="127">
        <f>+'DoMin Template'!AO23</f>
        <v>0</v>
      </c>
      <c r="AQ24" s="127">
        <f>+'DoMin Template'!AP23</f>
        <v>0</v>
      </c>
      <c r="AR24" s="127">
        <f>+'DoMin Template'!AQ23</f>
        <v>0</v>
      </c>
      <c r="AS24" s="127">
        <f>+'DoMin Template'!AR23</f>
        <v>0</v>
      </c>
      <c r="AT24" s="127"/>
      <c r="AU24" s="127"/>
      <c r="AV24" s="127"/>
      <c r="AW24" s="127"/>
      <c r="AX24" s="127"/>
      <c r="AZ24" s="105">
        <f t="shared" si="5"/>
        <v>0</v>
      </c>
    </row>
    <row r="25" spans="1:52" x14ac:dyDescent="0.35">
      <c r="A25" s="8"/>
      <c r="B25" s="8"/>
      <c r="C25" s="8" t="s">
        <v>40</v>
      </c>
      <c r="D25" s="40"/>
      <c r="E25" s="40"/>
      <c r="F25" s="40"/>
      <c r="G25" s="40"/>
      <c r="H25" s="40"/>
      <c r="I25" s="40"/>
      <c r="J25" s="38">
        <f>S25</f>
        <v>0</v>
      </c>
      <c r="K25" s="39"/>
      <c r="L25" s="40"/>
      <c r="M25" s="40"/>
      <c r="N25" s="40"/>
      <c r="O25" s="40"/>
      <c r="P25" s="40"/>
      <c r="R25" s="102">
        <f>NPV('Key Vars Assumptions'!$B$10,U25:AS25)</f>
        <v>0</v>
      </c>
      <c r="S25" s="102">
        <f t="shared" si="6"/>
        <v>0</v>
      </c>
      <c r="T25" s="31"/>
      <c r="U25" s="127">
        <f>+'DoMin Template'!T24</f>
        <v>0</v>
      </c>
      <c r="V25" s="127">
        <f>+'DoMin Template'!U24</f>
        <v>0</v>
      </c>
      <c r="W25" s="127">
        <f>+'DoMin Template'!V24</f>
        <v>0</v>
      </c>
      <c r="X25" s="127">
        <f>+'DoMin Template'!W24</f>
        <v>0</v>
      </c>
      <c r="Y25" s="127">
        <f>+'DoMin Template'!X24</f>
        <v>0</v>
      </c>
      <c r="Z25" s="127">
        <f>+'DoMin Template'!Y24</f>
        <v>0</v>
      </c>
      <c r="AA25" s="127">
        <f>+'DoMin Template'!Z24</f>
        <v>0</v>
      </c>
      <c r="AB25" s="127">
        <f>+'DoMin Template'!AA24</f>
        <v>0</v>
      </c>
      <c r="AC25" s="127">
        <f>+'DoMin Template'!AB24</f>
        <v>0</v>
      </c>
      <c r="AD25" s="127">
        <f>+'DoMin Template'!AC24</f>
        <v>0</v>
      </c>
      <c r="AE25" s="127">
        <f>+'DoMin Template'!AD24</f>
        <v>0</v>
      </c>
      <c r="AF25" s="127">
        <f>+'DoMin Template'!AE24</f>
        <v>0</v>
      </c>
      <c r="AG25" s="127">
        <f>+'DoMin Template'!AF24</f>
        <v>0</v>
      </c>
      <c r="AH25" s="127">
        <f>+'DoMin Template'!AG24</f>
        <v>0</v>
      </c>
      <c r="AI25" s="127">
        <f>+'DoMin Template'!AH24</f>
        <v>0</v>
      </c>
      <c r="AJ25" s="127">
        <f>+'DoMin Template'!AI24</f>
        <v>0</v>
      </c>
      <c r="AK25" s="127">
        <f>+'DoMin Template'!AJ24</f>
        <v>0</v>
      </c>
      <c r="AL25" s="127">
        <f>+'DoMin Template'!AK24</f>
        <v>0</v>
      </c>
      <c r="AM25" s="127">
        <f>+'DoMin Template'!AL24</f>
        <v>0</v>
      </c>
      <c r="AN25" s="127">
        <f>+'DoMin Template'!AM24</f>
        <v>0</v>
      </c>
      <c r="AO25" s="127">
        <f>+'DoMin Template'!AN24</f>
        <v>0</v>
      </c>
      <c r="AP25" s="127">
        <f>+'DoMin Template'!AO24</f>
        <v>0</v>
      </c>
      <c r="AQ25" s="127">
        <f>+'DoMin Template'!AP24</f>
        <v>0</v>
      </c>
      <c r="AR25" s="127">
        <f>+'DoMin Template'!AQ24</f>
        <v>0</v>
      </c>
      <c r="AS25" s="127">
        <f>+'DoMin Template'!AR24</f>
        <v>0</v>
      </c>
      <c r="AT25" s="127"/>
      <c r="AU25" s="127"/>
      <c r="AV25" s="127"/>
      <c r="AW25" s="127"/>
      <c r="AX25" s="127"/>
      <c r="AZ25" s="105">
        <f t="shared" si="5"/>
        <v>0</v>
      </c>
    </row>
    <row r="26" spans="1:52" x14ac:dyDescent="0.35">
      <c r="A26" s="8"/>
      <c r="B26" s="8"/>
      <c r="C26" s="10" t="s">
        <v>70</v>
      </c>
      <c r="D26" s="40"/>
      <c r="E26" s="40"/>
      <c r="F26" s="40"/>
      <c r="G26" s="40"/>
      <c r="H26" s="40"/>
      <c r="I26" s="40"/>
      <c r="J26" s="40"/>
      <c r="K26" s="41">
        <f>S26</f>
        <v>0</v>
      </c>
      <c r="L26" s="40"/>
      <c r="M26" s="40"/>
      <c r="N26" s="40"/>
      <c r="O26" s="40"/>
      <c r="P26" s="40"/>
      <c r="R26" s="102">
        <f>NPV('Key Vars Assumptions'!$B$10,U26:AS26)</f>
        <v>0</v>
      </c>
      <c r="S26" s="102">
        <f t="shared" si="6"/>
        <v>0</v>
      </c>
      <c r="T26" s="31"/>
      <c r="U26" s="126">
        <v>0</v>
      </c>
      <c r="V26" s="126">
        <v>0</v>
      </c>
      <c r="W26" s="126">
        <v>0</v>
      </c>
      <c r="X26" s="126">
        <v>0</v>
      </c>
      <c r="Y26" s="126">
        <v>0</v>
      </c>
      <c r="Z26" s="126">
        <v>0</v>
      </c>
      <c r="AA26" s="126">
        <v>0</v>
      </c>
      <c r="AB26" s="126">
        <v>0</v>
      </c>
      <c r="AC26" s="126">
        <v>0</v>
      </c>
      <c r="AD26" s="126">
        <v>0</v>
      </c>
      <c r="AE26" s="126">
        <v>0</v>
      </c>
      <c r="AF26" s="126">
        <v>0</v>
      </c>
      <c r="AG26" s="126">
        <v>0</v>
      </c>
      <c r="AH26" s="126">
        <v>0</v>
      </c>
      <c r="AI26" s="126">
        <v>0</v>
      </c>
      <c r="AJ26" s="126">
        <v>0</v>
      </c>
      <c r="AK26" s="126">
        <v>0</v>
      </c>
      <c r="AL26" s="126">
        <v>0</v>
      </c>
      <c r="AM26" s="126">
        <v>0</v>
      </c>
      <c r="AN26" s="126">
        <v>0</v>
      </c>
      <c r="AO26" s="126">
        <v>0</v>
      </c>
      <c r="AP26" s="126">
        <v>0</v>
      </c>
      <c r="AQ26" s="126">
        <v>0</v>
      </c>
      <c r="AR26" s="126">
        <v>0</v>
      </c>
      <c r="AS26" s="126">
        <v>0</v>
      </c>
      <c r="AT26" s="126"/>
      <c r="AU26" s="126"/>
      <c r="AV26" s="126"/>
      <c r="AW26" s="126"/>
      <c r="AX26" s="126"/>
      <c r="AZ26" s="105">
        <f t="shared" si="5"/>
        <v>0</v>
      </c>
    </row>
    <row r="27" spans="1:52" x14ac:dyDescent="0.35">
      <c r="A27" s="8"/>
      <c r="B27" s="8"/>
      <c r="C27" s="8" t="s">
        <v>42</v>
      </c>
      <c r="D27" s="40"/>
      <c r="E27" s="40"/>
      <c r="F27" s="40"/>
      <c r="G27" s="40"/>
      <c r="H27" s="40"/>
      <c r="I27" s="40"/>
      <c r="J27" s="40"/>
      <c r="K27" s="40"/>
      <c r="L27" s="38">
        <f>S27</f>
        <v>0</v>
      </c>
      <c r="M27" s="40"/>
      <c r="N27" s="40"/>
      <c r="O27" s="40"/>
      <c r="P27" s="40"/>
      <c r="R27" s="102">
        <f>NPV('Key Vars Assumptions'!$B$10,U27:AS27)</f>
        <v>0</v>
      </c>
      <c r="S27" s="102">
        <f t="shared" si="6"/>
        <v>0</v>
      </c>
      <c r="T27" s="31"/>
      <c r="U27" s="127">
        <f>+'DoMin Template'!T26</f>
        <v>0</v>
      </c>
      <c r="V27" s="127">
        <f>+'DoMin Template'!U26</f>
        <v>0</v>
      </c>
      <c r="W27" s="127">
        <f>+'DoMin Template'!V26</f>
        <v>0</v>
      </c>
      <c r="X27" s="127">
        <f>+'DoMin Template'!W26</f>
        <v>0</v>
      </c>
      <c r="Y27" s="127">
        <f>+'DoMin Template'!X26</f>
        <v>0</v>
      </c>
      <c r="Z27" s="127">
        <f>+'DoMin Template'!Y26</f>
        <v>0</v>
      </c>
      <c r="AA27" s="127">
        <f>+'DoMin Template'!Z26</f>
        <v>0</v>
      </c>
      <c r="AB27" s="127">
        <f>+'DoMin Template'!AA26</f>
        <v>0</v>
      </c>
      <c r="AC27" s="127">
        <f>+'DoMin Template'!AB26</f>
        <v>0</v>
      </c>
      <c r="AD27" s="127">
        <f>+'DoMin Template'!AC26</f>
        <v>0</v>
      </c>
      <c r="AE27" s="127">
        <f>+'DoMin Template'!AD26</f>
        <v>0</v>
      </c>
      <c r="AF27" s="127">
        <f>+'DoMin Template'!AE26</f>
        <v>0</v>
      </c>
      <c r="AG27" s="127">
        <f>+'DoMin Template'!AF26</f>
        <v>0</v>
      </c>
      <c r="AH27" s="127">
        <f>+'DoMin Template'!AG26</f>
        <v>0</v>
      </c>
      <c r="AI27" s="127">
        <f>+'DoMin Template'!AH26</f>
        <v>0</v>
      </c>
      <c r="AJ27" s="127">
        <f>+'DoMin Template'!AI26</f>
        <v>0</v>
      </c>
      <c r="AK27" s="127">
        <f>+'DoMin Template'!AJ26</f>
        <v>0</v>
      </c>
      <c r="AL27" s="127">
        <f>+'DoMin Template'!AK26</f>
        <v>0</v>
      </c>
      <c r="AM27" s="127">
        <f>+'DoMin Template'!AL26</f>
        <v>0</v>
      </c>
      <c r="AN27" s="127">
        <f>+'DoMin Template'!AM26</f>
        <v>0</v>
      </c>
      <c r="AO27" s="127">
        <f>+'DoMin Template'!AN26</f>
        <v>0</v>
      </c>
      <c r="AP27" s="127">
        <f>+'DoMin Template'!AO26</f>
        <v>0</v>
      </c>
      <c r="AQ27" s="127">
        <f>+'DoMin Template'!AP26</f>
        <v>0</v>
      </c>
      <c r="AR27" s="127">
        <f>+'DoMin Template'!AQ26</f>
        <v>0</v>
      </c>
      <c r="AS27" s="127">
        <f>+'DoMin Template'!AR26</f>
        <v>0</v>
      </c>
      <c r="AT27" s="127"/>
      <c r="AU27" s="127"/>
      <c r="AV27" s="127"/>
      <c r="AW27" s="127"/>
      <c r="AX27" s="127"/>
      <c r="AZ27" s="105"/>
    </row>
    <row r="28" spans="1:52" x14ac:dyDescent="0.35">
      <c r="A28" s="8"/>
      <c r="B28" s="8"/>
      <c r="C28" s="8" t="s">
        <v>86</v>
      </c>
      <c r="D28" s="40"/>
      <c r="E28" s="40"/>
      <c r="F28" s="40"/>
      <c r="G28" s="40"/>
      <c r="H28" s="40"/>
      <c r="I28" s="40"/>
      <c r="J28" s="40"/>
      <c r="K28" s="40"/>
      <c r="L28" s="40"/>
      <c r="M28" s="38">
        <f>S28</f>
        <v>0</v>
      </c>
      <c r="N28" s="40"/>
      <c r="O28" s="40"/>
      <c r="P28" s="40"/>
      <c r="R28" s="102">
        <f>NPV('Key Vars Assumptions'!$B$10,U28:AS28)</f>
        <v>0</v>
      </c>
      <c r="S28" s="102">
        <f t="shared" si="6"/>
        <v>0</v>
      </c>
      <c r="T28" s="31"/>
      <c r="U28" s="127">
        <f>+'DoMin Template'!T27</f>
        <v>0</v>
      </c>
      <c r="V28" s="127">
        <f>+'DoMin Template'!U27</f>
        <v>0</v>
      </c>
      <c r="W28" s="127">
        <f>+'DoMin Template'!V27</f>
        <v>0</v>
      </c>
      <c r="X28" s="127">
        <f>+'DoMin Template'!W27</f>
        <v>0</v>
      </c>
      <c r="Y28" s="127">
        <f>+'DoMin Template'!X27</f>
        <v>0</v>
      </c>
      <c r="Z28" s="127">
        <f>+'DoMin Template'!Y27</f>
        <v>0</v>
      </c>
      <c r="AA28" s="127">
        <f>+'DoMin Template'!Z27</f>
        <v>0</v>
      </c>
      <c r="AB28" s="127">
        <f>+'DoMin Template'!AA27</f>
        <v>0</v>
      </c>
      <c r="AC28" s="127">
        <f>+'DoMin Template'!AB27</f>
        <v>0</v>
      </c>
      <c r="AD28" s="127">
        <f>+'DoMin Template'!AC27</f>
        <v>0</v>
      </c>
      <c r="AE28" s="127">
        <f>+'DoMin Template'!AD27</f>
        <v>0</v>
      </c>
      <c r="AF28" s="127">
        <f>+'DoMin Template'!AE27</f>
        <v>0</v>
      </c>
      <c r="AG28" s="127">
        <f>+'DoMin Template'!AF27</f>
        <v>0</v>
      </c>
      <c r="AH28" s="127">
        <f>+'DoMin Template'!AG27</f>
        <v>0</v>
      </c>
      <c r="AI28" s="127">
        <f>+'DoMin Template'!AH27</f>
        <v>0</v>
      </c>
      <c r="AJ28" s="127">
        <f>+'DoMin Template'!AI27</f>
        <v>0</v>
      </c>
      <c r="AK28" s="127">
        <f>+'DoMin Template'!AJ27</f>
        <v>0</v>
      </c>
      <c r="AL28" s="127">
        <f>+'DoMin Template'!AK27</f>
        <v>0</v>
      </c>
      <c r="AM28" s="127">
        <f>+'DoMin Template'!AL27</f>
        <v>0</v>
      </c>
      <c r="AN28" s="127">
        <f>+'DoMin Template'!AM27</f>
        <v>0</v>
      </c>
      <c r="AO28" s="127">
        <f>+'DoMin Template'!AN27</f>
        <v>0</v>
      </c>
      <c r="AP28" s="127">
        <f>+'DoMin Template'!AO27</f>
        <v>0</v>
      </c>
      <c r="AQ28" s="127">
        <f>+'DoMin Template'!AP27</f>
        <v>0</v>
      </c>
      <c r="AR28" s="127">
        <f>+'DoMin Template'!AQ27</f>
        <v>0</v>
      </c>
      <c r="AS28" s="127">
        <f>+'DoMin Template'!AR27</f>
        <v>0</v>
      </c>
      <c r="AT28" s="127"/>
      <c r="AU28" s="127"/>
      <c r="AV28" s="127"/>
      <c r="AW28" s="127"/>
      <c r="AX28" s="127"/>
      <c r="AZ28" s="105"/>
    </row>
    <row r="29" spans="1:52" x14ac:dyDescent="0.35">
      <c r="A29" s="8"/>
      <c r="B29" s="8"/>
      <c r="C29" s="8" t="s">
        <v>91</v>
      </c>
      <c r="D29" s="40"/>
      <c r="E29" s="40"/>
      <c r="F29" s="40"/>
      <c r="G29" s="40"/>
      <c r="H29" s="40"/>
      <c r="I29" s="40"/>
      <c r="J29" s="40"/>
      <c r="K29" s="40"/>
      <c r="L29" s="40"/>
      <c r="M29" s="40"/>
      <c r="N29" s="38">
        <f>S29</f>
        <v>0</v>
      </c>
      <c r="O29" s="40"/>
      <c r="P29" s="40"/>
      <c r="R29" s="102">
        <f>NPV('Key Vars Assumptions'!$B$10,U29:AS29)</f>
        <v>0</v>
      </c>
      <c r="S29" s="102">
        <f t="shared" si="6"/>
        <v>0</v>
      </c>
      <c r="T29" s="31"/>
      <c r="U29" s="127">
        <f>+'DoMin Template'!T28</f>
        <v>0</v>
      </c>
      <c r="V29" s="127">
        <f>+'DoMin Template'!U28</f>
        <v>0</v>
      </c>
      <c r="W29" s="127">
        <f>+'DoMin Template'!V28</f>
        <v>0</v>
      </c>
      <c r="X29" s="127">
        <f>+'DoMin Template'!W28</f>
        <v>0</v>
      </c>
      <c r="Y29" s="127">
        <f>+'DoMin Template'!X28</f>
        <v>0</v>
      </c>
      <c r="Z29" s="127">
        <f>+'DoMin Template'!Y28</f>
        <v>0</v>
      </c>
      <c r="AA29" s="127">
        <f>+'DoMin Template'!Z28</f>
        <v>0</v>
      </c>
      <c r="AB29" s="127">
        <f>+'DoMin Template'!AA28</f>
        <v>0</v>
      </c>
      <c r="AC29" s="127">
        <f>+'DoMin Template'!AB28</f>
        <v>0</v>
      </c>
      <c r="AD29" s="127">
        <f>+'DoMin Template'!AC28</f>
        <v>0</v>
      </c>
      <c r="AE29" s="127">
        <f>+'DoMin Template'!AD28</f>
        <v>0</v>
      </c>
      <c r="AF29" s="127">
        <f>+'DoMin Template'!AE28</f>
        <v>0</v>
      </c>
      <c r="AG29" s="127">
        <f>+'DoMin Template'!AF28</f>
        <v>0</v>
      </c>
      <c r="AH29" s="127">
        <f>+'DoMin Template'!AG28</f>
        <v>0</v>
      </c>
      <c r="AI29" s="127">
        <f>+'DoMin Template'!AH28</f>
        <v>0</v>
      </c>
      <c r="AJ29" s="127">
        <f>+'DoMin Template'!AI28</f>
        <v>0</v>
      </c>
      <c r="AK29" s="127">
        <f>+'DoMin Template'!AJ28</f>
        <v>0</v>
      </c>
      <c r="AL29" s="127">
        <f>+'DoMin Template'!AK28</f>
        <v>0</v>
      </c>
      <c r="AM29" s="127">
        <f>+'DoMin Template'!AL28</f>
        <v>0</v>
      </c>
      <c r="AN29" s="127">
        <f>+'DoMin Template'!AM28</f>
        <v>0</v>
      </c>
      <c r="AO29" s="127">
        <f>+'DoMin Template'!AN28</f>
        <v>0</v>
      </c>
      <c r="AP29" s="127">
        <f>+'DoMin Template'!AO28</f>
        <v>0</v>
      </c>
      <c r="AQ29" s="127">
        <f>+'DoMin Template'!AP28</f>
        <v>0</v>
      </c>
      <c r="AR29" s="127">
        <f>+'DoMin Template'!AQ28</f>
        <v>0</v>
      </c>
      <c r="AS29" s="127">
        <f>+'DoMin Template'!AR28</f>
        <v>0</v>
      </c>
      <c r="AT29" s="127"/>
      <c r="AU29" s="127"/>
      <c r="AV29" s="127"/>
      <c r="AW29" s="127"/>
      <c r="AX29" s="127"/>
      <c r="AZ29" s="105">
        <f>AVERAGE(X29:AS29)</f>
        <v>0</v>
      </c>
    </row>
    <row r="30" spans="1:52" s="104" customFormat="1" x14ac:dyDescent="0.35">
      <c r="A30" s="101"/>
      <c r="B30" s="101"/>
      <c r="C30" s="101" t="s">
        <v>127</v>
      </c>
      <c r="D30" s="40"/>
      <c r="E30" s="40"/>
      <c r="F30" s="40"/>
      <c r="G30" s="40"/>
      <c r="H30" s="40"/>
      <c r="I30" s="40"/>
      <c r="J30" s="40"/>
      <c r="K30" s="40"/>
      <c r="L30" s="40"/>
      <c r="M30" s="40"/>
      <c r="N30" s="40"/>
      <c r="O30" s="38">
        <f>S30</f>
        <v>0</v>
      </c>
      <c r="P30" s="40"/>
      <c r="R30" s="102">
        <f>NPV('Key Vars Assumptions'!$B$10,U30:AS30)</f>
        <v>0</v>
      </c>
      <c r="S30" s="102">
        <f t="shared" ref="S30" si="7">SUM(U30:AS30)</f>
        <v>0</v>
      </c>
      <c r="T30" s="31"/>
      <c r="U30" s="127">
        <f>+'DoMin Template'!T29</f>
        <v>0</v>
      </c>
      <c r="V30" s="127">
        <f>+'DoMin Template'!U29</f>
        <v>0</v>
      </c>
      <c r="W30" s="127">
        <f>+'DoMin Template'!V29</f>
        <v>0</v>
      </c>
      <c r="X30" s="127">
        <f>+'DoMin Template'!W29</f>
        <v>0</v>
      </c>
      <c r="Y30" s="127">
        <f>+'DoMin Template'!X29</f>
        <v>0</v>
      </c>
      <c r="Z30" s="127">
        <f>+'DoMin Template'!Y29</f>
        <v>0</v>
      </c>
      <c r="AA30" s="127">
        <f>+'DoMin Template'!Z29</f>
        <v>0</v>
      </c>
      <c r="AB30" s="127">
        <f>+'DoMin Template'!AA29</f>
        <v>0</v>
      </c>
      <c r="AC30" s="127">
        <f>+'DoMin Template'!AB29</f>
        <v>0</v>
      </c>
      <c r="AD30" s="127">
        <f>+'DoMin Template'!AC29</f>
        <v>0</v>
      </c>
      <c r="AE30" s="127">
        <f>+'DoMin Template'!AD29</f>
        <v>0</v>
      </c>
      <c r="AF30" s="127">
        <f>+'DoMin Template'!AE29</f>
        <v>0</v>
      </c>
      <c r="AG30" s="127">
        <f>+'DoMin Template'!AF29</f>
        <v>0</v>
      </c>
      <c r="AH30" s="127">
        <f>+'DoMin Template'!AG29</f>
        <v>0</v>
      </c>
      <c r="AI30" s="127">
        <f>+'DoMin Template'!AH29</f>
        <v>0</v>
      </c>
      <c r="AJ30" s="127">
        <f>+'DoMin Template'!AI29</f>
        <v>0</v>
      </c>
      <c r="AK30" s="127">
        <f>+'DoMin Template'!AJ29</f>
        <v>0</v>
      </c>
      <c r="AL30" s="127">
        <f>+'DoMin Template'!AK29</f>
        <v>0</v>
      </c>
      <c r="AM30" s="127">
        <f>+'DoMin Template'!AL29</f>
        <v>0</v>
      </c>
      <c r="AN30" s="127">
        <f>+'DoMin Template'!AM29</f>
        <v>0</v>
      </c>
      <c r="AO30" s="127">
        <f>+'DoMin Template'!AN29</f>
        <v>0</v>
      </c>
      <c r="AP30" s="127">
        <f>+'DoMin Template'!AO29</f>
        <v>0</v>
      </c>
      <c r="AQ30" s="127">
        <f>+'DoMin Template'!AP29</f>
        <v>0</v>
      </c>
      <c r="AR30" s="127">
        <f>+'DoMin Template'!AQ29</f>
        <v>0</v>
      </c>
      <c r="AS30" s="127">
        <f>+'DoMin Template'!AR29</f>
        <v>0</v>
      </c>
      <c r="AT30" s="127"/>
      <c r="AU30" s="127"/>
      <c r="AV30" s="127"/>
      <c r="AW30" s="127"/>
      <c r="AX30" s="127"/>
      <c r="AZ30" s="105"/>
    </row>
    <row r="31" spans="1:52" s="104" customFormat="1" x14ac:dyDescent="0.35">
      <c r="A31" s="101"/>
      <c r="B31" s="101"/>
      <c r="C31" s="101" t="s">
        <v>52</v>
      </c>
      <c r="D31" s="40"/>
      <c r="E31" s="40"/>
      <c r="F31" s="40"/>
      <c r="G31" s="40"/>
      <c r="H31" s="40"/>
      <c r="I31" s="40"/>
      <c r="J31" s="40"/>
      <c r="K31" s="40"/>
      <c r="L31" s="40"/>
      <c r="M31" s="40"/>
      <c r="N31" s="40"/>
      <c r="O31" s="40"/>
      <c r="P31" s="99">
        <f>S31</f>
        <v>0</v>
      </c>
      <c r="R31" s="102">
        <f>NPV('Key Vars Assumptions'!$B$10,U31:AS31)</f>
        <v>0</v>
      </c>
      <c r="S31" s="102">
        <f t="shared" ref="S31" si="8">SUM(U31:AS31)</f>
        <v>0</v>
      </c>
      <c r="T31" s="31"/>
      <c r="U31" s="126">
        <v>0</v>
      </c>
      <c r="V31" s="126">
        <v>0</v>
      </c>
      <c r="W31" s="126">
        <v>0</v>
      </c>
      <c r="X31" s="126">
        <v>0</v>
      </c>
      <c r="Y31" s="126">
        <v>0</v>
      </c>
      <c r="Z31" s="126">
        <v>0</v>
      </c>
      <c r="AA31" s="126">
        <v>0</v>
      </c>
      <c r="AB31" s="126">
        <v>0</v>
      </c>
      <c r="AC31" s="126">
        <v>0</v>
      </c>
      <c r="AD31" s="126">
        <v>0</v>
      </c>
      <c r="AE31" s="126">
        <v>0</v>
      </c>
      <c r="AF31" s="126">
        <v>0</v>
      </c>
      <c r="AG31" s="126">
        <v>0</v>
      </c>
      <c r="AH31" s="126">
        <v>0</v>
      </c>
      <c r="AI31" s="126">
        <v>0</v>
      </c>
      <c r="AJ31" s="126">
        <v>0</v>
      </c>
      <c r="AK31" s="126">
        <v>0</v>
      </c>
      <c r="AL31" s="126">
        <v>0</v>
      </c>
      <c r="AM31" s="126">
        <v>0</v>
      </c>
      <c r="AN31" s="126">
        <v>0</v>
      </c>
      <c r="AO31" s="126">
        <v>0</v>
      </c>
      <c r="AP31" s="126">
        <v>0</v>
      </c>
      <c r="AQ31" s="126">
        <v>0</v>
      </c>
      <c r="AR31" s="126">
        <v>0</v>
      </c>
      <c r="AS31" s="126">
        <v>0</v>
      </c>
      <c r="AT31" s="126"/>
      <c r="AU31" s="126"/>
      <c r="AV31" s="126"/>
      <c r="AW31" s="126"/>
      <c r="AX31" s="126"/>
      <c r="AZ31" s="105"/>
    </row>
    <row r="32" spans="1:52" x14ac:dyDescent="0.35">
      <c r="A32" s="8"/>
      <c r="B32" s="8"/>
      <c r="C32" s="8"/>
      <c r="D32" s="31"/>
      <c r="E32" s="31"/>
      <c r="F32" s="31"/>
      <c r="G32" s="31"/>
      <c r="H32" s="31"/>
      <c r="I32" s="31"/>
      <c r="J32" s="31"/>
      <c r="K32" s="31"/>
      <c r="L32" s="31"/>
      <c r="M32" s="31"/>
      <c r="N32" s="31"/>
      <c r="O32" s="31"/>
      <c r="P32" s="31"/>
      <c r="R32" s="33"/>
      <c r="S32" s="33"/>
      <c r="T32" s="33"/>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row>
    <row r="33" spans="1:52" x14ac:dyDescent="0.35">
      <c r="A33" s="8"/>
      <c r="B33" s="8"/>
      <c r="C33" s="8" t="s">
        <v>32</v>
      </c>
      <c r="D33" s="38">
        <f>'DoMin Template'!D31</f>
        <v>0</v>
      </c>
      <c r="E33" s="39"/>
      <c r="F33" s="39"/>
      <c r="G33" s="39"/>
      <c r="H33" s="39"/>
      <c r="I33" s="39"/>
      <c r="J33" s="39"/>
      <c r="K33" s="39"/>
      <c r="L33" s="39"/>
      <c r="M33" s="39"/>
      <c r="N33" s="39"/>
      <c r="O33" s="39"/>
      <c r="P33" s="39"/>
      <c r="R33" s="102">
        <f>NPV('Key Vars Assumptions'!$B$10,U33:AS33)</f>
        <v>0</v>
      </c>
      <c r="S33" s="102">
        <f t="shared" ref="S33" si="9">SUM(U33:AS33)</f>
        <v>0</v>
      </c>
      <c r="T33" s="31"/>
      <c r="U33" s="127">
        <f>+'DoMin Template'!T31</f>
        <v>0</v>
      </c>
      <c r="V33" s="127">
        <f>+'DoMin Template'!U31</f>
        <v>0</v>
      </c>
      <c r="W33" s="127">
        <f>+'DoMin Template'!V31</f>
        <v>0</v>
      </c>
      <c r="X33" s="127">
        <f>+'DoMin Template'!W31</f>
        <v>0</v>
      </c>
      <c r="Y33" s="127">
        <f>+'DoMin Template'!X31</f>
        <v>0</v>
      </c>
      <c r="Z33" s="127">
        <f>+'DoMin Template'!Y31</f>
        <v>0</v>
      </c>
      <c r="AA33" s="127">
        <f>+'DoMin Template'!Z31</f>
        <v>0</v>
      </c>
      <c r="AB33" s="127">
        <f>+'DoMin Template'!AA31</f>
        <v>0</v>
      </c>
      <c r="AC33" s="127">
        <f>+'DoMin Template'!AB31</f>
        <v>0</v>
      </c>
      <c r="AD33" s="127">
        <f>+'DoMin Template'!AC31</f>
        <v>0</v>
      </c>
      <c r="AE33" s="127">
        <f>+'DoMin Template'!AD31</f>
        <v>0</v>
      </c>
      <c r="AF33" s="127">
        <f>+'DoMin Template'!AE31</f>
        <v>0</v>
      </c>
      <c r="AG33" s="127">
        <f>+'DoMin Template'!AF31</f>
        <v>0</v>
      </c>
      <c r="AH33" s="127">
        <f>+'DoMin Template'!AG31</f>
        <v>0</v>
      </c>
      <c r="AI33" s="127">
        <f>+'DoMin Template'!AH31</f>
        <v>0</v>
      </c>
      <c r="AJ33" s="127">
        <f>+'DoMin Template'!AI31</f>
        <v>0</v>
      </c>
      <c r="AK33" s="127">
        <f>+'DoMin Template'!AJ31</f>
        <v>0</v>
      </c>
      <c r="AL33" s="127">
        <f>+'DoMin Template'!AK31</f>
        <v>0</v>
      </c>
      <c r="AM33" s="127">
        <f>+'DoMin Template'!AL31</f>
        <v>0</v>
      </c>
      <c r="AN33" s="127">
        <f>+'DoMin Template'!AM31</f>
        <v>0</v>
      </c>
      <c r="AO33" s="127">
        <f>+'DoMin Template'!AN31</f>
        <v>0</v>
      </c>
      <c r="AP33" s="127">
        <f>+'DoMin Template'!AO31</f>
        <v>0</v>
      </c>
      <c r="AQ33" s="127">
        <f>+'DoMin Template'!AP31</f>
        <v>0</v>
      </c>
      <c r="AR33" s="127">
        <f>+'DoMin Template'!AQ31</f>
        <v>0</v>
      </c>
      <c r="AS33" s="127">
        <f>+'DoMin Template'!AR31</f>
        <v>0</v>
      </c>
      <c r="AT33" s="127"/>
      <c r="AU33" s="127"/>
      <c r="AV33" s="127"/>
      <c r="AW33" s="127"/>
      <c r="AX33" s="127"/>
      <c r="AZ33" s="105">
        <f t="shared" ref="AZ33:AZ40" si="10">AVERAGE(X33:AS33)</f>
        <v>0</v>
      </c>
    </row>
    <row r="34" spans="1:52" x14ac:dyDescent="0.35">
      <c r="A34" s="8"/>
      <c r="B34" s="8"/>
      <c r="C34" s="8" t="s">
        <v>37</v>
      </c>
      <c r="D34" s="40"/>
      <c r="E34" s="38">
        <f>'DoMin Template'!E32</f>
        <v>0</v>
      </c>
      <c r="F34" s="40"/>
      <c r="G34" s="40"/>
      <c r="H34" s="40"/>
      <c r="I34" s="40"/>
      <c r="J34" s="40"/>
      <c r="K34" s="40"/>
      <c r="L34" s="40"/>
      <c r="M34" s="40"/>
      <c r="N34" s="40"/>
      <c r="O34" s="40"/>
      <c r="P34" s="40"/>
      <c r="R34" s="102">
        <f>NPV('Key Vars Assumptions'!$B$10,U34:AS34)</f>
        <v>0</v>
      </c>
      <c r="S34" s="102">
        <f t="shared" ref="S34:S42" si="11">SUM(U34:AS34)</f>
        <v>0</v>
      </c>
      <c r="T34" s="31"/>
      <c r="U34" s="127">
        <f>+'DoMin Template'!T32</f>
        <v>0</v>
      </c>
      <c r="V34" s="127">
        <f>+'DoMin Template'!U32</f>
        <v>0</v>
      </c>
      <c r="W34" s="127">
        <f>+'DoMin Template'!V32</f>
        <v>0</v>
      </c>
      <c r="X34" s="127">
        <f>+'DoMin Template'!W32</f>
        <v>0</v>
      </c>
      <c r="Y34" s="127">
        <f>+'DoMin Template'!X32</f>
        <v>0</v>
      </c>
      <c r="Z34" s="127">
        <f>+'DoMin Template'!Y32</f>
        <v>0</v>
      </c>
      <c r="AA34" s="127">
        <f>+'DoMin Template'!Z32</f>
        <v>0</v>
      </c>
      <c r="AB34" s="127">
        <f>+'DoMin Template'!AA32</f>
        <v>0</v>
      </c>
      <c r="AC34" s="127">
        <f>+'DoMin Template'!AB32</f>
        <v>0</v>
      </c>
      <c r="AD34" s="127">
        <f>+'DoMin Template'!AC32</f>
        <v>0</v>
      </c>
      <c r="AE34" s="127">
        <f>+'DoMin Template'!AD32</f>
        <v>0</v>
      </c>
      <c r="AF34" s="127">
        <f>+'DoMin Template'!AE32</f>
        <v>0</v>
      </c>
      <c r="AG34" s="127">
        <f>+'DoMin Template'!AF32</f>
        <v>0</v>
      </c>
      <c r="AH34" s="127">
        <f>+'DoMin Template'!AG32</f>
        <v>0</v>
      </c>
      <c r="AI34" s="127">
        <f>+'DoMin Template'!AH32</f>
        <v>0</v>
      </c>
      <c r="AJ34" s="127">
        <f>+'DoMin Template'!AI32</f>
        <v>0</v>
      </c>
      <c r="AK34" s="127">
        <f>+'DoMin Template'!AJ32</f>
        <v>0</v>
      </c>
      <c r="AL34" s="127">
        <f>+'DoMin Template'!AK32</f>
        <v>0</v>
      </c>
      <c r="AM34" s="127">
        <f>+'DoMin Template'!AL32</f>
        <v>0</v>
      </c>
      <c r="AN34" s="127">
        <f>+'DoMin Template'!AM32</f>
        <v>0</v>
      </c>
      <c r="AO34" s="127">
        <f>+'DoMin Template'!AN32</f>
        <v>0</v>
      </c>
      <c r="AP34" s="127">
        <f>+'DoMin Template'!AO32</f>
        <v>0</v>
      </c>
      <c r="AQ34" s="127">
        <f>+'DoMin Template'!AP32</f>
        <v>0</v>
      </c>
      <c r="AR34" s="127">
        <f>+'DoMin Template'!AQ32</f>
        <v>0</v>
      </c>
      <c r="AS34" s="127">
        <f>+'DoMin Template'!AR32</f>
        <v>0</v>
      </c>
      <c r="AT34" s="127"/>
      <c r="AU34" s="127"/>
      <c r="AV34" s="127"/>
      <c r="AW34" s="127"/>
      <c r="AX34" s="127"/>
      <c r="AZ34" s="105">
        <f t="shared" si="10"/>
        <v>0</v>
      </c>
    </row>
    <row r="35" spans="1:52" x14ac:dyDescent="0.35">
      <c r="A35" s="8"/>
      <c r="B35" s="8"/>
      <c r="C35" s="8" t="s">
        <v>35</v>
      </c>
      <c r="D35" s="40"/>
      <c r="E35" s="40"/>
      <c r="F35" s="38">
        <f>'DoMin Template'!F33</f>
        <v>0</v>
      </c>
      <c r="G35" s="39"/>
      <c r="H35" s="40"/>
      <c r="I35" s="40"/>
      <c r="J35" s="40"/>
      <c r="K35" s="40"/>
      <c r="L35" s="40"/>
      <c r="M35" s="40"/>
      <c r="N35" s="40"/>
      <c r="O35" s="40"/>
      <c r="P35" s="40"/>
      <c r="R35" s="102">
        <f>NPV('Key Vars Assumptions'!$B$10,U35:AS35)</f>
        <v>0</v>
      </c>
      <c r="S35" s="102">
        <f t="shared" si="11"/>
        <v>0</v>
      </c>
      <c r="T35" s="31"/>
      <c r="U35" s="127">
        <f>+'DoMin Template'!T33</f>
        <v>0</v>
      </c>
      <c r="V35" s="127">
        <f>+'DoMin Template'!U33</f>
        <v>0</v>
      </c>
      <c r="W35" s="127">
        <f>+'DoMin Template'!V33</f>
        <v>0</v>
      </c>
      <c r="X35" s="127">
        <f>+'DoMin Template'!W33</f>
        <v>0</v>
      </c>
      <c r="Y35" s="127">
        <f>+'DoMin Template'!X33</f>
        <v>0</v>
      </c>
      <c r="Z35" s="127">
        <f>+'DoMin Template'!Y33</f>
        <v>0</v>
      </c>
      <c r="AA35" s="127">
        <f>+'DoMin Template'!Z33</f>
        <v>0</v>
      </c>
      <c r="AB35" s="127">
        <f>+'DoMin Template'!AA33</f>
        <v>0</v>
      </c>
      <c r="AC35" s="127">
        <f>+'DoMin Template'!AB33</f>
        <v>0</v>
      </c>
      <c r="AD35" s="127">
        <f>+'DoMin Template'!AC33</f>
        <v>0</v>
      </c>
      <c r="AE35" s="127">
        <f>+'DoMin Template'!AD33</f>
        <v>0</v>
      </c>
      <c r="AF35" s="127">
        <f>+'DoMin Template'!AE33</f>
        <v>0</v>
      </c>
      <c r="AG35" s="127">
        <f>+'DoMin Template'!AF33</f>
        <v>0</v>
      </c>
      <c r="AH35" s="127">
        <f>+'DoMin Template'!AG33</f>
        <v>0</v>
      </c>
      <c r="AI35" s="127">
        <f>+'DoMin Template'!AH33</f>
        <v>0</v>
      </c>
      <c r="AJ35" s="127">
        <f>+'DoMin Template'!AI33</f>
        <v>0</v>
      </c>
      <c r="AK35" s="127">
        <f>+'DoMin Template'!AJ33</f>
        <v>0</v>
      </c>
      <c r="AL35" s="127">
        <f>+'DoMin Template'!AK33</f>
        <v>0</v>
      </c>
      <c r="AM35" s="127">
        <f>+'DoMin Template'!AL33</f>
        <v>0</v>
      </c>
      <c r="AN35" s="127">
        <f>+'DoMin Template'!AM33</f>
        <v>0</v>
      </c>
      <c r="AO35" s="127">
        <f>+'DoMin Template'!AN33</f>
        <v>0</v>
      </c>
      <c r="AP35" s="127">
        <f>+'DoMin Template'!AO33</f>
        <v>0</v>
      </c>
      <c r="AQ35" s="127">
        <f>+'DoMin Template'!AP33</f>
        <v>0</v>
      </c>
      <c r="AR35" s="127">
        <f>+'DoMin Template'!AQ33</f>
        <v>0</v>
      </c>
      <c r="AS35" s="127">
        <f>+'DoMin Template'!AR33</f>
        <v>0</v>
      </c>
      <c r="AT35" s="127"/>
      <c r="AU35" s="127"/>
      <c r="AV35" s="127"/>
      <c r="AW35" s="127"/>
      <c r="AX35" s="127"/>
      <c r="AZ35" s="105">
        <f t="shared" si="10"/>
        <v>0</v>
      </c>
    </row>
    <row r="36" spans="1:52" x14ac:dyDescent="0.35">
      <c r="A36" s="8"/>
      <c r="B36" s="8"/>
      <c r="C36" s="8" t="s">
        <v>36</v>
      </c>
      <c r="D36" s="40"/>
      <c r="E36" s="40"/>
      <c r="F36" s="40"/>
      <c r="G36" s="38">
        <f>'DoMin Template'!G34</f>
        <v>0</v>
      </c>
      <c r="H36" s="40"/>
      <c r="I36" s="40"/>
      <c r="J36" s="40"/>
      <c r="K36" s="40"/>
      <c r="L36" s="40"/>
      <c r="M36" s="40"/>
      <c r="N36" s="40"/>
      <c r="O36" s="40"/>
      <c r="P36" s="40"/>
      <c r="R36" s="102">
        <f>NPV('Key Vars Assumptions'!$B$10,U36:AS36)</f>
        <v>0</v>
      </c>
      <c r="S36" s="102">
        <f t="shared" si="11"/>
        <v>0</v>
      </c>
      <c r="T36" s="31"/>
      <c r="U36" s="127">
        <f>+'DoMin Template'!T34</f>
        <v>0</v>
      </c>
      <c r="V36" s="127">
        <f>+'DoMin Template'!U34</f>
        <v>0</v>
      </c>
      <c r="W36" s="127">
        <f>+'DoMin Template'!V34</f>
        <v>0</v>
      </c>
      <c r="X36" s="127">
        <f>+'DoMin Template'!W34</f>
        <v>0</v>
      </c>
      <c r="Y36" s="127">
        <f>+'DoMin Template'!X34</f>
        <v>0</v>
      </c>
      <c r="Z36" s="127">
        <f>+'DoMin Template'!Y34</f>
        <v>0</v>
      </c>
      <c r="AA36" s="127">
        <f>+'DoMin Template'!Z34</f>
        <v>0</v>
      </c>
      <c r="AB36" s="127">
        <f>+'DoMin Template'!AA34</f>
        <v>0</v>
      </c>
      <c r="AC36" s="127">
        <f>+'DoMin Template'!AB34</f>
        <v>0</v>
      </c>
      <c r="AD36" s="127">
        <f>+'DoMin Template'!AC34</f>
        <v>0</v>
      </c>
      <c r="AE36" s="127">
        <f>+'DoMin Template'!AD34</f>
        <v>0</v>
      </c>
      <c r="AF36" s="127">
        <f>+'DoMin Template'!AE34</f>
        <v>0</v>
      </c>
      <c r="AG36" s="127">
        <f>+'DoMin Template'!AF34</f>
        <v>0</v>
      </c>
      <c r="AH36" s="127">
        <f>+'DoMin Template'!AG34</f>
        <v>0</v>
      </c>
      <c r="AI36" s="127">
        <f>+'DoMin Template'!AH34</f>
        <v>0</v>
      </c>
      <c r="AJ36" s="127">
        <f>+'DoMin Template'!AI34</f>
        <v>0</v>
      </c>
      <c r="AK36" s="127">
        <f>+'DoMin Template'!AJ34</f>
        <v>0</v>
      </c>
      <c r="AL36" s="127">
        <f>+'DoMin Template'!AK34</f>
        <v>0</v>
      </c>
      <c r="AM36" s="127">
        <f>+'DoMin Template'!AL34</f>
        <v>0</v>
      </c>
      <c r="AN36" s="127">
        <f>+'DoMin Template'!AM34</f>
        <v>0</v>
      </c>
      <c r="AO36" s="127">
        <f>+'DoMin Template'!AN34</f>
        <v>0</v>
      </c>
      <c r="AP36" s="127">
        <f>+'DoMin Template'!AO34</f>
        <v>0</v>
      </c>
      <c r="AQ36" s="127">
        <f>+'DoMin Template'!AP34</f>
        <v>0</v>
      </c>
      <c r="AR36" s="127">
        <f>+'DoMin Template'!AQ34</f>
        <v>0</v>
      </c>
      <c r="AS36" s="127">
        <f>+'DoMin Template'!AR34</f>
        <v>0</v>
      </c>
      <c r="AT36" s="127"/>
      <c r="AU36" s="127"/>
      <c r="AV36" s="127"/>
      <c r="AW36" s="127"/>
      <c r="AX36" s="127"/>
      <c r="AZ36" s="105">
        <f t="shared" si="10"/>
        <v>0</v>
      </c>
    </row>
    <row r="37" spans="1:52" x14ac:dyDescent="0.35">
      <c r="A37" s="8"/>
      <c r="B37" s="8"/>
      <c r="C37" s="8" t="s">
        <v>38</v>
      </c>
      <c r="D37" s="40"/>
      <c r="E37" s="40"/>
      <c r="F37" s="40"/>
      <c r="G37" s="40"/>
      <c r="H37" s="38">
        <f>'DoMin Template'!H35</f>
        <v>0</v>
      </c>
      <c r="I37" s="40"/>
      <c r="J37" s="40"/>
      <c r="K37" s="40"/>
      <c r="L37" s="40"/>
      <c r="M37" s="40"/>
      <c r="N37" s="40"/>
      <c r="O37" s="40"/>
      <c r="P37" s="40"/>
      <c r="R37" s="102">
        <f>NPV('Key Vars Assumptions'!$B$10,U37:AS37)</f>
        <v>0</v>
      </c>
      <c r="S37" s="102">
        <f t="shared" si="11"/>
        <v>0</v>
      </c>
      <c r="T37" s="31"/>
      <c r="U37" s="127">
        <f>+'DoMin Template'!T35</f>
        <v>0</v>
      </c>
      <c r="V37" s="127">
        <f>+'DoMin Template'!U35</f>
        <v>0</v>
      </c>
      <c r="W37" s="127">
        <f>+'DoMin Template'!V35</f>
        <v>0</v>
      </c>
      <c r="X37" s="127">
        <f>+'DoMin Template'!W35</f>
        <v>0</v>
      </c>
      <c r="Y37" s="127">
        <f>+'DoMin Template'!X35</f>
        <v>0</v>
      </c>
      <c r="Z37" s="127">
        <f>+'DoMin Template'!Y35</f>
        <v>0</v>
      </c>
      <c r="AA37" s="127">
        <f>+'DoMin Template'!Z35</f>
        <v>0</v>
      </c>
      <c r="AB37" s="127">
        <f>+'DoMin Template'!AA35</f>
        <v>0</v>
      </c>
      <c r="AC37" s="127">
        <f>+'DoMin Template'!AB35</f>
        <v>0</v>
      </c>
      <c r="AD37" s="127">
        <f>+'DoMin Template'!AC35</f>
        <v>0</v>
      </c>
      <c r="AE37" s="127">
        <f>+'DoMin Template'!AD35</f>
        <v>0</v>
      </c>
      <c r="AF37" s="127">
        <f>+'DoMin Template'!AE35</f>
        <v>0</v>
      </c>
      <c r="AG37" s="127">
        <f>+'DoMin Template'!AF35</f>
        <v>0</v>
      </c>
      <c r="AH37" s="127">
        <f>+'DoMin Template'!AG35</f>
        <v>0</v>
      </c>
      <c r="AI37" s="127">
        <f>+'DoMin Template'!AH35</f>
        <v>0</v>
      </c>
      <c r="AJ37" s="127">
        <f>+'DoMin Template'!AI35</f>
        <v>0</v>
      </c>
      <c r="AK37" s="127">
        <f>+'DoMin Template'!AJ35</f>
        <v>0</v>
      </c>
      <c r="AL37" s="127">
        <f>+'DoMin Template'!AK35</f>
        <v>0</v>
      </c>
      <c r="AM37" s="127">
        <f>+'DoMin Template'!AL35</f>
        <v>0</v>
      </c>
      <c r="AN37" s="127">
        <f>+'DoMin Template'!AM35</f>
        <v>0</v>
      </c>
      <c r="AO37" s="127">
        <f>+'DoMin Template'!AN35</f>
        <v>0</v>
      </c>
      <c r="AP37" s="127">
        <f>+'DoMin Template'!AO35</f>
        <v>0</v>
      </c>
      <c r="AQ37" s="127">
        <f>+'DoMin Template'!AP35</f>
        <v>0</v>
      </c>
      <c r="AR37" s="127">
        <f>+'DoMin Template'!AQ35</f>
        <v>0</v>
      </c>
      <c r="AS37" s="127">
        <f>+'DoMin Template'!AR35</f>
        <v>0</v>
      </c>
      <c r="AT37" s="127"/>
      <c r="AU37" s="127"/>
      <c r="AV37" s="127"/>
      <c r="AW37" s="127"/>
      <c r="AX37" s="127"/>
      <c r="AZ37" s="105">
        <f t="shared" si="10"/>
        <v>0</v>
      </c>
    </row>
    <row r="38" spans="1:52" x14ac:dyDescent="0.35">
      <c r="A38" s="8"/>
      <c r="B38" s="8"/>
      <c r="C38" s="8" t="s">
        <v>39</v>
      </c>
      <c r="D38" s="40"/>
      <c r="E38" s="40"/>
      <c r="F38" s="40"/>
      <c r="G38" s="40"/>
      <c r="H38" s="40"/>
      <c r="I38" s="38">
        <f>'DoMin Template'!I36</f>
        <v>0</v>
      </c>
      <c r="J38" s="40"/>
      <c r="K38" s="40"/>
      <c r="L38" s="40"/>
      <c r="M38" s="40"/>
      <c r="N38" s="40"/>
      <c r="O38" s="40"/>
      <c r="P38" s="40"/>
      <c r="R38" s="102">
        <f>NPV('Key Vars Assumptions'!$B$10,U38:AS38)</f>
        <v>0</v>
      </c>
      <c r="S38" s="102">
        <f t="shared" si="11"/>
        <v>0</v>
      </c>
      <c r="T38" s="31"/>
      <c r="U38" s="127">
        <f>+'DoMin Template'!T36</f>
        <v>0</v>
      </c>
      <c r="V38" s="127">
        <f>+'DoMin Template'!U36</f>
        <v>0</v>
      </c>
      <c r="W38" s="127">
        <f>+'DoMin Template'!V36</f>
        <v>0</v>
      </c>
      <c r="X38" s="127">
        <f>+'DoMin Template'!W36</f>
        <v>0</v>
      </c>
      <c r="Y38" s="127">
        <f>+'DoMin Template'!X36</f>
        <v>0</v>
      </c>
      <c r="Z38" s="127">
        <f>+'DoMin Template'!Y36</f>
        <v>0</v>
      </c>
      <c r="AA38" s="127">
        <f>+'DoMin Template'!Z36</f>
        <v>0</v>
      </c>
      <c r="AB38" s="127">
        <f>+'DoMin Template'!AA36</f>
        <v>0</v>
      </c>
      <c r="AC38" s="127">
        <f>+'DoMin Template'!AB36</f>
        <v>0</v>
      </c>
      <c r="AD38" s="127">
        <f>+'DoMin Template'!AC36</f>
        <v>0</v>
      </c>
      <c r="AE38" s="127">
        <f>+'DoMin Template'!AD36</f>
        <v>0</v>
      </c>
      <c r="AF38" s="127">
        <f>+'DoMin Template'!AE36</f>
        <v>0</v>
      </c>
      <c r="AG38" s="127">
        <f>+'DoMin Template'!AF36</f>
        <v>0</v>
      </c>
      <c r="AH38" s="127">
        <f>+'DoMin Template'!AG36</f>
        <v>0</v>
      </c>
      <c r="AI38" s="127">
        <f>+'DoMin Template'!AH36</f>
        <v>0</v>
      </c>
      <c r="AJ38" s="127">
        <f>+'DoMin Template'!AI36</f>
        <v>0</v>
      </c>
      <c r="AK38" s="127">
        <f>+'DoMin Template'!AJ36</f>
        <v>0</v>
      </c>
      <c r="AL38" s="127">
        <f>+'DoMin Template'!AK36</f>
        <v>0</v>
      </c>
      <c r="AM38" s="127">
        <f>+'DoMin Template'!AL36</f>
        <v>0</v>
      </c>
      <c r="AN38" s="127">
        <f>+'DoMin Template'!AM36</f>
        <v>0</v>
      </c>
      <c r="AO38" s="127">
        <f>+'DoMin Template'!AN36</f>
        <v>0</v>
      </c>
      <c r="AP38" s="127">
        <f>+'DoMin Template'!AO36</f>
        <v>0</v>
      </c>
      <c r="AQ38" s="127">
        <f>+'DoMin Template'!AP36</f>
        <v>0</v>
      </c>
      <c r="AR38" s="127">
        <f>+'DoMin Template'!AQ36</f>
        <v>0</v>
      </c>
      <c r="AS38" s="127">
        <f>+'DoMin Template'!AR36</f>
        <v>0</v>
      </c>
      <c r="AT38" s="127"/>
      <c r="AU38" s="127"/>
      <c r="AV38" s="127"/>
      <c r="AW38" s="127"/>
      <c r="AX38" s="127"/>
      <c r="AZ38" s="105">
        <f t="shared" si="10"/>
        <v>0</v>
      </c>
    </row>
    <row r="39" spans="1:52" x14ac:dyDescent="0.35">
      <c r="A39" s="8"/>
      <c r="B39" s="8"/>
      <c r="C39" s="8" t="s">
        <v>40</v>
      </c>
      <c r="D39" s="40"/>
      <c r="E39" s="40"/>
      <c r="F39" s="40"/>
      <c r="G39" s="40"/>
      <c r="H39" s="40"/>
      <c r="I39" s="40"/>
      <c r="J39" s="38">
        <f>'DoMin Template'!J37</f>
        <v>0</v>
      </c>
      <c r="K39" s="39"/>
      <c r="L39" s="40"/>
      <c r="M39" s="40"/>
      <c r="N39" s="40"/>
      <c r="O39" s="40"/>
      <c r="P39" s="40"/>
      <c r="R39" s="102">
        <f>NPV('Key Vars Assumptions'!$B$10,U39:AS39)</f>
        <v>0</v>
      </c>
      <c r="S39" s="102">
        <f t="shared" si="11"/>
        <v>0</v>
      </c>
      <c r="T39" s="31"/>
      <c r="U39" s="127">
        <f>+'DoMin Template'!T37</f>
        <v>0</v>
      </c>
      <c r="V39" s="127">
        <f>+'DoMin Template'!U37</f>
        <v>0</v>
      </c>
      <c r="W39" s="127">
        <f>+'DoMin Template'!V37</f>
        <v>0</v>
      </c>
      <c r="X39" s="127">
        <f>+'DoMin Template'!W37</f>
        <v>0</v>
      </c>
      <c r="Y39" s="127">
        <f>+'DoMin Template'!X37</f>
        <v>0</v>
      </c>
      <c r="Z39" s="127">
        <f>+'DoMin Template'!Y37</f>
        <v>0</v>
      </c>
      <c r="AA39" s="127">
        <f>+'DoMin Template'!Z37</f>
        <v>0</v>
      </c>
      <c r="AB39" s="127">
        <f>+'DoMin Template'!AA37</f>
        <v>0</v>
      </c>
      <c r="AC39" s="127">
        <f>+'DoMin Template'!AB37</f>
        <v>0</v>
      </c>
      <c r="AD39" s="127">
        <f>+'DoMin Template'!AC37</f>
        <v>0</v>
      </c>
      <c r="AE39" s="127">
        <f>+'DoMin Template'!AD37</f>
        <v>0</v>
      </c>
      <c r="AF39" s="127">
        <f>+'DoMin Template'!AE37</f>
        <v>0</v>
      </c>
      <c r="AG39" s="127">
        <f>+'DoMin Template'!AF37</f>
        <v>0</v>
      </c>
      <c r="AH39" s="127">
        <f>+'DoMin Template'!AG37</f>
        <v>0</v>
      </c>
      <c r="AI39" s="127">
        <f>+'DoMin Template'!AH37</f>
        <v>0</v>
      </c>
      <c r="AJ39" s="127">
        <f>+'DoMin Template'!AI37</f>
        <v>0</v>
      </c>
      <c r="AK39" s="127">
        <f>+'DoMin Template'!AJ37</f>
        <v>0</v>
      </c>
      <c r="AL39" s="127">
        <f>+'DoMin Template'!AK37</f>
        <v>0</v>
      </c>
      <c r="AM39" s="127">
        <f>+'DoMin Template'!AL37</f>
        <v>0</v>
      </c>
      <c r="AN39" s="127">
        <f>+'DoMin Template'!AM37</f>
        <v>0</v>
      </c>
      <c r="AO39" s="127">
        <f>+'DoMin Template'!AN37</f>
        <v>0</v>
      </c>
      <c r="AP39" s="127">
        <f>+'DoMin Template'!AO37</f>
        <v>0</v>
      </c>
      <c r="AQ39" s="127">
        <f>+'DoMin Template'!AP37</f>
        <v>0</v>
      </c>
      <c r="AR39" s="127">
        <f>+'DoMin Template'!AQ37</f>
        <v>0</v>
      </c>
      <c r="AS39" s="127">
        <f>+'DoMin Template'!AR37</f>
        <v>0</v>
      </c>
      <c r="AT39" s="127"/>
      <c r="AU39" s="127"/>
      <c r="AV39" s="127"/>
      <c r="AW39" s="127"/>
      <c r="AX39" s="127"/>
      <c r="AZ39" s="105">
        <f t="shared" si="10"/>
        <v>0</v>
      </c>
    </row>
    <row r="40" spans="1:52" x14ac:dyDescent="0.35">
      <c r="A40" s="8"/>
      <c r="B40" s="8"/>
      <c r="C40" s="100" t="s">
        <v>70</v>
      </c>
      <c r="D40" s="40"/>
      <c r="E40" s="40"/>
      <c r="F40" s="40"/>
      <c r="G40" s="40"/>
      <c r="H40" s="40"/>
      <c r="I40" s="40"/>
      <c r="J40" s="40"/>
      <c r="K40" s="99">
        <f>S40</f>
        <v>0</v>
      </c>
      <c r="L40" s="40"/>
      <c r="M40" s="40"/>
      <c r="N40" s="40"/>
      <c r="O40" s="40"/>
      <c r="P40" s="40"/>
      <c r="R40" s="102">
        <f>NPV('Key Vars Assumptions'!$B$10,U40:AS40)</f>
        <v>0</v>
      </c>
      <c r="S40" s="102">
        <f t="shared" si="11"/>
        <v>0</v>
      </c>
      <c r="T40" s="31"/>
      <c r="U40" s="126">
        <v>0</v>
      </c>
      <c r="V40" s="126">
        <v>0</v>
      </c>
      <c r="W40" s="126">
        <v>0</v>
      </c>
      <c r="X40" s="126">
        <v>0</v>
      </c>
      <c r="Y40" s="126">
        <v>0</v>
      </c>
      <c r="Z40" s="126">
        <v>0</v>
      </c>
      <c r="AA40" s="126">
        <v>0</v>
      </c>
      <c r="AB40" s="126">
        <v>0</v>
      </c>
      <c r="AC40" s="126">
        <v>0</v>
      </c>
      <c r="AD40" s="126">
        <v>0</v>
      </c>
      <c r="AE40" s="126">
        <v>0</v>
      </c>
      <c r="AF40" s="126">
        <v>0</v>
      </c>
      <c r="AG40" s="126">
        <v>0</v>
      </c>
      <c r="AH40" s="126">
        <v>0</v>
      </c>
      <c r="AI40" s="126">
        <v>0</v>
      </c>
      <c r="AJ40" s="126">
        <v>0</v>
      </c>
      <c r="AK40" s="126">
        <v>0</v>
      </c>
      <c r="AL40" s="126">
        <v>0</v>
      </c>
      <c r="AM40" s="126">
        <v>0</v>
      </c>
      <c r="AN40" s="126">
        <v>0</v>
      </c>
      <c r="AO40" s="126">
        <v>0</v>
      </c>
      <c r="AP40" s="126">
        <v>0</v>
      </c>
      <c r="AQ40" s="126">
        <v>0</v>
      </c>
      <c r="AR40" s="126">
        <v>0</v>
      </c>
      <c r="AS40" s="126">
        <v>0</v>
      </c>
      <c r="AT40" s="126"/>
      <c r="AU40" s="126"/>
      <c r="AV40" s="126"/>
      <c r="AW40" s="126"/>
      <c r="AX40" s="126"/>
      <c r="AZ40" s="105">
        <f t="shared" si="10"/>
        <v>0</v>
      </c>
    </row>
    <row r="41" spans="1:52" x14ac:dyDescent="0.35">
      <c r="A41" s="8"/>
      <c r="B41" s="8"/>
      <c r="C41" s="8" t="s">
        <v>42</v>
      </c>
      <c r="D41" s="40"/>
      <c r="E41" s="40"/>
      <c r="F41" s="40"/>
      <c r="G41" s="40"/>
      <c r="H41" s="40"/>
      <c r="I41" s="40"/>
      <c r="J41" s="40"/>
      <c r="K41" s="40"/>
      <c r="L41" s="38">
        <f>S41</f>
        <v>0</v>
      </c>
      <c r="M41" s="40"/>
      <c r="N41" s="40"/>
      <c r="O41" s="40"/>
      <c r="P41" s="40"/>
      <c r="R41" s="102">
        <f>NPV('Key Vars Assumptions'!$B$10,U41:AS41)</f>
        <v>0</v>
      </c>
      <c r="S41" s="102">
        <f t="shared" si="11"/>
        <v>0</v>
      </c>
      <c r="T41" s="31"/>
      <c r="U41" s="127">
        <f>+'DoMin Template'!T39</f>
        <v>0</v>
      </c>
      <c r="V41" s="127">
        <f>+'DoMin Template'!U39</f>
        <v>0</v>
      </c>
      <c r="W41" s="127">
        <f>+'DoMin Template'!V39</f>
        <v>0</v>
      </c>
      <c r="X41" s="127">
        <f>+'DoMin Template'!W39</f>
        <v>0</v>
      </c>
      <c r="Y41" s="127">
        <f>+'DoMin Template'!X39</f>
        <v>0</v>
      </c>
      <c r="Z41" s="127">
        <f>+'DoMin Template'!Y39</f>
        <v>0</v>
      </c>
      <c r="AA41" s="127">
        <f>+'DoMin Template'!Z39</f>
        <v>0</v>
      </c>
      <c r="AB41" s="127">
        <f>+'DoMin Template'!AA39</f>
        <v>0</v>
      </c>
      <c r="AC41" s="127">
        <f>+'DoMin Template'!AB39</f>
        <v>0</v>
      </c>
      <c r="AD41" s="127">
        <f>+'DoMin Template'!AC39</f>
        <v>0</v>
      </c>
      <c r="AE41" s="127">
        <f>+'DoMin Template'!AD39</f>
        <v>0</v>
      </c>
      <c r="AF41" s="127">
        <f>+'DoMin Template'!AE39</f>
        <v>0</v>
      </c>
      <c r="AG41" s="127">
        <f>+'DoMin Template'!AF39</f>
        <v>0</v>
      </c>
      <c r="AH41" s="127">
        <f>+'DoMin Template'!AG39</f>
        <v>0</v>
      </c>
      <c r="AI41" s="127">
        <f>+'DoMin Template'!AH39</f>
        <v>0</v>
      </c>
      <c r="AJ41" s="127">
        <f>+'DoMin Template'!AI39</f>
        <v>0</v>
      </c>
      <c r="AK41" s="127">
        <f>+'DoMin Template'!AJ39</f>
        <v>0</v>
      </c>
      <c r="AL41" s="127">
        <f>+'DoMin Template'!AK39</f>
        <v>0</v>
      </c>
      <c r="AM41" s="127">
        <f>+'DoMin Template'!AL39</f>
        <v>0</v>
      </c>
      <c r="AN41" s="127">
        <f>+'DoMin Template'!AM39</f>
        <v>0</v>
      </c>
      <c r="AO41" s="127">
        <f>+'DoMin Template'!AN39</f>
        <v>0</v>
      </c>
      <c r="AP41" s="127">
        <f>+'DoMin Template'!AO39</f>
        <v>0</v>
      </c>
      <c r="AQ41" s="127">
        <f>+'DoMin Template'!AP39</f>
        <v>0</v>
      </c>
      <c r="AR41" s="127">
        <f>+'DoMin Template'!AQ39</f>
        <v>0</v>
      </c>
      <c r="AS41" s="127">
        <f>+'DoMin Template'!AR39</f>
        <v>0</v>
      </c>
      <c r="AT41" s="127"/>
      <c r="AU41" s="127"/>
      <c r="AV41" s="127"/>
      <c r="AW41" s="127"/>
      <c r="AX41" s="127"/>
      <c r="AZ41" s="105"/>
    </row>
    <row r="42" spans="1:52" x14ac:dyDescent="0.35">
      <c r="A42" s="8"/>
      <c r="B42" s="8"/>
      <c r="C42" s="8" t="s">
        <v>91</v>
      </c>
      <c r="D42" s="40"/>
      <c r="E42" s="40"/>
      <c r="F42" s="40"/>
      <c r="G42" s="40"/>
      <c r="H42" s="40"/>
      <c r="I42" s="40"/>
      <c r="J42" s="40"/>
      <c r="K42" s="40"/>
      <c r="L42" s="40"/>
      <c r="M42" s="40"/>
      <c r="N42" s="38">
        <f>S42</f>
        <v>0</v>
      </c>
      <c r="O42" s="40"/>
      <c r="P42" s="40"/>
      <c r="R42" s="102">
        <f>NPV('Key Vars Assumptions'!$B$10,U42:AS42)</f>
        <v>0</v>
      </c>
      <c r="S42" s="102">
        <f t="shared" si="11"/>
        <v>0</v>
      </c>
      <c r="T42" s="31"/>
      <c r="U42" s="127">
        <f>+'DoMin Template'!T40</f>
        <v>0</v>
      </c>
      <c r="V42" s="127">
        <f>+'DoMin Template'!U40</f>
        <v>0</v>
      </c>
      <c r="W42" s="127">
        <f>+'DoMin Template'!V40</f>
        <v>0</v>
      </c>
      <c r="X42" s="127">
        <f>+'DoMin Template'!W40</f>
        <v>0</v>
      </c>
      <c r="Y42" s="127">
        <f>+'DoMin Template'!X40</f>
        <v>0</v>
      </c>
      <c r="Z42" s="127">
        <f>+'DoMin Template'!Y40</f>
        <v>0</v>
      </c>
      <c r="AA42" s="127">
        <f>+'DoMin Template'!Z40</f>
        <v>0</v>
      </c>
      <c r="AB42" s="127">
        <f>+'DoMin Template'!AA40</f>
        <v>0</v>
      </c>
      <c r="AC42" s="127">
        <f>+'DoMin Template'!AB40</f>
        <v>0</v>
      </c>
      <c r="AD42" s="127">
        <f>+'DoMin Template'!AC40</f>
        <v>0</v>
      </c>
      <c r="AE42" s="127">
        <f>+'DoMin Template'!AD40</f>
        <v>0</v>
      </c>
      <c r="AF42" s="127">
        <f>+'DoMin Template'!AE40</f>
        <v>0</v>
      </c>
      <c r="AG42" s="127">
        <f>+'DoMin Template'!AF40</f>
        <v>0</v>
      </c>
      <c r="AH42" s="127">
        <f>+'DoMin Template'!AG40</f>
        <v>0</v>
      </c>
      <c r="AI42" s="127">
        <f>+'DoMin Template'!AH40</f>
        <v>0</v>
      </c>
      <c r="AJ42" s="127">
        <f>+'DoMin Template'!AI40</f>
        <v>0</v>
      </c>
      <c r="AK42" s="127">
        <f>+'DoMin Template'!AJ40</f>
        <v>0</v>
      </c>
      <c r="AL42" s="127">
        <f>+'DoMin Template'!AK40</f>
        <v>0</v>
      </c>
      <c r="AM42" s="127">
        <f>+'DoMin Template'!AL40</f>
        <v>0</v>
      </c>
      <c r="AN42" s="127">
        <f>+'DoMin Template'!AM40</f>
        <v>0</v>
      </c>
      <c r="AO42" s="127">
        <f>+'DoMin Template'!AN40</f>
        <v>0</v>
      </c>
      <c r="AP42" s="127">
        <f>+'DoMin Template'!AO40</f>
        <v>0</v>
      </c>
      <c r="AQ42" s="127">
        <f>+'DoMin Template'!AP40</f>
        <v>0</v>
      </c>
      <c r="AR42" s="127">
        <f>+'DoMin Template'!AQ40</f>
        <v>0</v>
      </c>
      <c r="AS42" s="127">
        <f>+'DoMin Template'!AR40</f>
        <v>0</v>
      </c>
      <c r="AT42" s="127"/>
      <c r="AU42" s="127"/>
      <c r="AV42" s="127"/>
      <c r="AW42" s="127"/>
      <c r="AX42" s="127"/>
      <c r="AZ42" s="105">
        <f>AVERAGE(X42:AS42)</f>
        <v>0</v>
      </c>
    </row>
    <row r="43" spans="1:52" s="104" customFormat="1" x14ac:dyDescent="0.35">
      <c r="A43" s="101"/>
      <c r="B43" s="101"/>
      <c r="C43" s="101" t="s">
        <v>127</v>
      </c>
      <c r="D43" s="40"/>
      <c r="E43" s="40"/>
      <c r="F43" s="40"/>
      <c r="G43" s="40"/>
      <c r="H43" s="40"/>
      <c r="I43" s="40"/>
      <c r="J43" s="40"/>
      <c r="K43" s="40"/>
      <c r="L43" s="40"/>
      <c r="M43" s="40"/>
      <c r="N43" s="40"/>
      <c r="O43" s="40"/>
      <c r="P43" s="40"/>
      <c r="R43" s="102">
        <f>NPV('Key Vars Assumptions'!$B$10,U43:AS43)</f>
        <v>0</v>
      </c>
      <c r="S43" s="102">
        <f t="shared" ref="S43:S44" si="12">SUM(U43:AS43)</f>
        <v>0</v>
      </c>
      <c r="T43" s="31"/>
      <c r="U43" s="127">
        <f>+'DoMin Template'!T41</f>
        <v>0</v>
      </c>
      <c r="V43" s="127">
        <f>+'DoMin Template'!U41</f>
        <v>0</v>
      </c>
      <c r="W43" s="127">
        <f>+'DoMin Template'!V41</f>
        <v>0</v>
      </c>
      <c r="X43" s="127">
        <f>+'DoMin Template'!W41</f>
        <v>0</v>
      </c>
      <c r="Y43" s="127">
        <f>+'DoMin Template'!X41</f>
        <v>0</v>
      </c>
      <c r="Z43" s="127">
        <f>+'DoMin Template'!Y41</f>
        <v>0</v>
      </c>
      <c r="AA43" s="127">
        <f>+'DoMin Template'!Z41</f>
        <v>0</v>
      </c>
      <c r="AB43" s="127">
        <f>+'DoMin Template'!AA41</f>
        <v>0</v>
      </c>
      <c r="AC43" s="127">
        <f>+'DoMin Template'!AB41</f>
        <v>0</v>
      </c>
      <c r="AD43" s="127">
        <f>+'DoMin Template'!AC41</f>
        <v>0</v>
      </c>
      <c r="AE43" s="127">
        <f>+'DoMin Template'!AD41</f>
        <v>0</v>
      </c>
      <c r="AF43" s="127">
        <f>+'DoMin Template'!AE41</f>
        <v>0</v>
      </c>
      <c r="AG43" s="127">
        <f>+'DoMin Template'!AF41</f>
        <v>0</v>
      </c>
      <c r="AH43" s="127">
        <f>+'DoMin Template'!AG41</f>
        <v>0</v>
      </c>
      <c r="AI43" s="127">
        <f>+'DoMin Template'!AH41</f>
        <v>0</v>
      </c>
      <c r="AJ43" s="127">
        <f>+'DoMin Template'!AI41</f>
        <v>0</v>
      </c>
      <c r="AK43" s="127">
        <f>+'DoMin Template'!AJ41</f>
        <v>0</v>
      </c>
      <c r="AL43" s="127">
        <f>+'DoMin Template'!AK41</f>
        <v>0</v>
      </c>
      <c r="AM43" s="127">
        <f>+'DoMin Template'!AL41</f>
        <v>0</v>
      </c>
      <c r="AN43" s="127">
        <f>+'DoMin Template'!AM41</f>
        <v>0</v>
      </c>
      <c r="AO43" s="127">
        <f>+'DoMin Template'!AN41</f>
        <v>0</v>
      </c>
      <c r="AP43" s="127">
        <f>+'DoMin Template'!AO41</f>
        <v>0</v>
      </c>
      <c r="AQ43" s="127">
        <f>+'DoMin Template'!AP41</f>
        <v>0</v>
      </c>
      <c r="AR43" s="127">
        <f>+'DoMin Template'!AQ41</f>
        <v>0</v>
      </c>
      <c r="AS43" s="127">
        <f>+'DoMin Template'!AR41</f>
        <v>0</v>
      </c>
      <c r="AT43" s="127"/>
      <c r="AU43" s="127"/>
      <c r="AV43" s="127"/>
      <c r="AW43" s="127"/>
      <c r="AX43" s="127"/>
      <c r="AZ43" s="105"/>
    </row>
    <row r="44" spans="1:52" s="104" customFormat="1" x14ac:dyDescent="0.35">
      <c r="A44" s="101"/>
      <c r="B44" s="101"/>
      <c r="C44" s="101" t="s">
        <v>52</v>
      </c>
      <c r="D44" s="40"/>
      <c r="E44" s="40"/>
      <c r="F44" s="40"/>
      <c r="G44" s="40"/>
      <c r="H44" s="40"/>
      <c r="I44" s="40"/>
      <c r="J44" s="40"/>
      <c r="K44" s="40"/>
      <c r="L44" s="40"/>
      <c r="M44" s="40"/>
      <c r="N44" s="40"/>
      <c r="O44" s="40"/>
      <c r="P44" s="99">
        <f>S44</f>
        <v>0</v>
      </c>
      <c r="R44" s="102">
        <f>NPV('Key Vars Assumptions'!$B$10,U44:AS44)</f>
        <v>0</v>
      </c>
      <c r="S44" s="102">
        <f t="shared" si="12"/>
        <v>0</v>
      </c>
      <c r="T44" s="31"/>
      <c r="U44" s="126">
        <v>0</v>
      </c>
      <c r="V44" s="126">
        <v>0</v>
      </c>
      <c r="W44" s="126">
        <v>0</v>
      </c>
      <c r="X44" s="126">
        <v>0</v>
      </c>
      <c r="Y44" s="126">
        <v>0</v>
      </c>
      <c r="Z44" s="126">
        <v>0</v>
      </c>
      <c r="AA44" s="126">
        <v>0</v>
      </c>
      <c r="AB44" s="126">
        <v>0</v>
      </c>
      <c r="AC44" s="126">
        <v>0</v>
      </c>
      <c r="AD44" s="126">
        <v>0</v>
      </c>
      <c r="AE44" s="126">
        <v>0</v>
      </c>
      <c r="AF44" s="126">
        <v>0</v>
      </c>
      <c r="AG44" s="126">
        <v>0</v>
      </c>
      <c r="AH44" s="126">
        <v>0</v>
      </c>
      <c r="AI44" s="126">
        <v>0</v>
      </c>
      <c r="AJ44" s="126">
        <v>0</v>
      </c>
      <c r="AK44" s="126">
        <v>0</v>
      </c>
      <c r="AL44" s="126">
        <v>0</v>
      </c>
      <c r="AM44" s="126">
        <v>0</v>
      </c>
      <c r="AN44" s="126">
        <v>0</v>
      </c>
      <c r="AO44" s="126">
        <v>0</v>
      </c>
      <c r="AP44" s="126">
        <v>0</v>
      </c>
      <c r="AQ44" s="126">
        <v>0</v>
      </c>
      <c r="AR44" s="126">
        <v>0</v>
      </c>
      <c r="AS44" s="126">
        <v>0</v>
      </c>
      <c r="AT44" s="126"/>
      <c r="AU44" s="126"/>
      <c r="AV44" s="126"/>
      <c r="AW44" s="126"/>
      <c r="AX44" s="126"/>
      <c r="AZ44" s="105"/>
    </row>
    <row r="45" spans="1:52" x14ac:dyDescent="0.35">
      <c r="D45" s="33"/>
      <c r="E45" s="33"/>
      <c r="F45" s="33"/>
      <c r="G45" s="33"/>
      <c r="H45" s="33"/>
      <c r="I45" s="33"/>
      <c r="J45" s="33"/>
      <c r="K45" s="33"/>
      <c r="L45" s="33"/>
      <c r="M45" s="33"/>
      <c r="N45" s="33"/>
      <c r="O45" s="33"/>
      <c r="P45" s="33"/>
      <c r="T45" s="33"/>
    </row>
    <row r="46" spans="1:52" ht="15" thickBot="1" x14ac:dyDescent="0.4">
      <c r="A46" s="8"/>
      <c r="B46" s="8"/>
      <c r="C46" s="8" t="s">
        <v>47</v>
      </c>
      <c r="D46" s="32">
        <f>SUM(D5:D44)</f>
        <v>0</v>
      </c>
      <c r="E46" s="32">
        <f t="shared" ref="E46:P46" si="13">SUM(E5:E44)</f>
        <v>0</v>
      </c>
      <c r="F46" s="32">
        <f t="shared" si="13"/>
        <v>0</v>
      </c>
      <c r="G46" s="32">
        <f t="shared" si="13"/>
        <v>0</v>
      </c>
      <c r="H46" s="32">
        <f t="shared" si="13"/>
        <v>0</v>
      </c>
      <c r="I46" s="32">
        <f t="shared" si="13"/>
        <v>0</v>
      </c>
      <c r="J46" s="32">
        <f t="shared" si="13"/>
        <v>0</v>
      </c>
      <c r="K46" s="32">
        <f t="shared" si="13"/>
        <v>0</v>
      </c>
      <c r="L46" s="32">
        <f t="shared" si="13"/>
        <v>0</v>
      </c>
      <c r="M46" s="32">
        <f t="shared" si="13"/>
        <v>0</v>
      </c>
      <c r="N46" s="32">
        <f t="shared" si="13"/>
        <v>0</v>
      </c>
      <c r="O46" s="32">
        <f t="shared" si="13"/>
        <v>0</v>
      </c>
      <c r="P46" s="32">
        <f t="shared" si="13"/>
        <v>0</v>
      </c>
      <c r="Q46" s="8"/>
      <c r="R46" s="32">
        <f>SUM(R5:R44)</f>
        <v>0</v>
      </c>
      <c r="S46" s="32">
        <f>SUM(S5:S44)</f>
        <v>0</v>
      </c>
      <c r="T46" s="31"/>
      <c r="U46" s="32">
        <f>SUM(U5:U44)</f>
        <v>0</v>
      </c>
      <c r="V46" s="32">
        <f t="shared" ref="V46:AX46" si="14">SUM(V5:V44)</f>
        <v>0</v>
      </c>
      <c r="W46" s="32">
        <f t="shared" si="14"/>
        <v>0</v>
      </c>
      <c r="X46" s="32">
        <f t="shared" si="14"/>
        <v>0</v>
      </c>
      <c r="Y46" s="32">
        <f t="shared" si="14"/>
        <v>0</v>
      </c>
      <c r="Z46" s="32">
        <f t="shared" si="14"/>
        <v>0</v>
      </c>
      <c r="AA46" s="32">
        <f t="shared" si="14"/>
        <v>0</v>
      </c>
      <c r="AB46" s="32">
        <f t="shared" si="14"/>
        <v>0</v>
      </c>
      <c r="AC46" s="32">
        <f t="shared" si="14"/>
        <v>0</v>
      </c>
      <c r="AD46" s="32">
        <f t="shared" si="14"/>
        <v>0</v>
      </c>
      <c r="AE46" s="32">
        <f t="shared" si="14"/>
        <v>0</v>
      </c>
      <c r="AF46" s="32">
        <f t="shared" si="14"/>
        <v>0</v>
      </c>
      <c r="AG46" s="32">
        <f t="shared" si="14"/>
        <v>0</v>
      </c>
      <c r="AH46" s="32">
        <f t="shared" si="14"/>
        <v>0</v>
      </c>
      <c r="AI46" s="32">
        <f t="shared" si="14"/>
        <v>0</v>
      </c>
      <c r="AJ46" s="32">
        <f t="shared" si="14"/>
        <v>0</v>
      </c>
      <c r="AK46" s="32">
        <f t="shared" si="14"/>
        <v>0</v>
      </c>
      <c r="AL46" s="32">
        <f t="shared" si="14"/>
        <v>0</v>
      </c>
      <c r="AM46" s="32">
        <f t="shared" si="14"/>
        <v>0</v>
      </c>
      <c r="AN46" s="32">
        <f t="shared" si="14"/>
        <v>0</v>
      </c>
      <c r="AO46" s="32">
        <f t="shared" si="14"/>
        <v>0</v>
      </c>
      <c r="AP46" s="32">
        <f t="shared" si="14"/>
        <v>0</v>
      </c>
      <c r="AQ46" s="32">
        <f t="shared" si="14"/>
        <v>0</v>
      </c>
      <c r="AR46" s="32">
        <f t="shared" si="14"/>
        <v>0</v>
      </c>
      <c r="AS46" s="32">
        <f t="shared" si="14"/>
        <v>0</v>
      </c>
      <c r="AT46" s="32">
        <f t="shared" si="14"/>
        <v>0</v>
      </c>
      <c r="AU46" s="32">
        <f t="shared" si="14"/>
        <v>0</v>
      </c>
      <c r="AV46" s="32">
        <f t="shared" si="14"/>
        <v>0</v>
      </c>
      <c r="AW46" s="32">
        <f t="shared" si="14"/>
        <v>0</v>
      </c>
      <c r="AX46" s="32">
        <f t="shared" si="14"/>
        <v>0</v>
      </c>
      <c r="AZ46" s="32">
        <f>SUM(AZ5:AZ44)</f>
        <v>0</v>
      </c>
    </row>
    <row r="48" spans="1:52" ht="15" thickBot="1" x14ac:dyDescent="0.4">
      <c r="A48" s="8"/>
      <c r="B48" s="8"/>
      <c r="C48" s="8"/>
      <c r="D48" s="8"/>
      <c r="E48" s="8"/>
      <c r="F48" s="12"/>
      <c r="G48" s="12"/>
      <c r="H48" s="12"/>
      <c r="I48" s="12"/>
      <c r="J48" s="12"/>
      <c r="K48" s="12"/>
      <c r="R48" s="12"/>
      <c r="S48" s="12"/>
      <c r="T48" s="9">
        <v>1</v>
      </c>
      <c r="U48" s="9">
        <f>+T48/(1+'Key Vars Assumptions'!$B$10)</f>
        <v>0.96618357487922713</v>
      </c>
      <c r="V48" s="9">
        <f>+U48/(1+'Key Vars Assumptions'!$B$10)</f>
        <v>0.93351070036640305</v>
      </c>
      <c r="W48" s="9">
        <f>+V48/(1+'Key Vars Assumptions'!$B$10)</f>
        <v>0.90194270566802237</v>
      </c>
      <c r="X48" s="9">
        <f>+W48/(1+'Key Vars Assumptions'!$B$10)</f>
        <v>0.87144222769857238</v>
      </c>
      <c r="Y48" s="9">
        <f>+X48/(1+'Key Vars Assumptions'!$B$10)</f>
        <v>0.84197316685852408</v>
      </c>
      <c r="Z48" s="9">
        <f>+Y48/(1+'Key Vars Assumptions'!$B$10)</f>
        <v>0.81350064430775282</v>
      </c>
      <c r="AA48" s="9">
        <f>+Z48/(1+'Key Vars Assumptions'!$B$10)</f>
        <v>0.78599096068381924</v>
      </c>
      <c r="AB48" s="9">
        <f>+AA48/(1+'Key Vars Assumptions'!$B$10)</f>
        <v>0.75941155621625056</v>
      </c>
      <c r="AC48" s="9">
        <f>+AB48/(1+'Key Vars Assumptions'!$B$10)</f>
        <v>0.73373097218961414</v>
      </c>
      <c r="AD48" s="9">
        <f>+AC48/(1+'Key Vars Assumptions'!$B$10)</f>
        <v>0.70891881370977217</v>
      </c>
      <c r="AE48" s="9">
        <f>+AD48/(1+'Key Vars Assumptions'!$B$10)</f>
        <v>0.68494571372924851</v>
      </c>
      <c r="AF48" s="9">
        <f>+AE48/(1+'Key Vars Assumptions'!$B$10)</f>
        <v>0.66178329828912907</v>
      </c>
      <c r="AG48" s="9">
        <f>+AF48/(1+'Key Vars Assumptions'!$B$10)</f>
        <v>0.63940415293635666</v>
      </c>
      <c r="AH48" s="9">
        <f>+AG48/(1+'Key Vars Assumptions'!$B$10)</f>
        <v>0.61778179027667313</v>
      </c>
      <c r="AI48" s="9">
        <f>+AH48/(1+'Key Vars Assumptions'!$B$10)</f>
        <v>0.59689061862480497</v>
      </c>
      <c r="AJ48" s="9">
        <f>+AI48/(1+'Key Vars Assumptions'!$B$10)</f>
        <v>0.57670591171478747</v>
      </c>
      <c r="AK48" s="9">
        <f>+AJ48/(1+'Key Vars Assumptions'!$B$10)</f>
        <v>0.55720377943457733</v>
      </c>
      <c r="AL48" s="9">
        <f>+AK48/(1+'Key Vars Assumptions'!$B$10)</f>
        <v>0.53836113955031628</v>
      </c>
      <c r="AM48" s="9">
        <f>+AL48/(1+'Key Vars Assumptions'!$B$10)</f>
        <v>0.520155690386779</v>
      </c>
      <c r="AN48" s="9">
        <f>+AM48/(1+'Key Vars Assumptions'!$B$10)</f>
        <v>0.50256588443167061</v>
      </c>
      <c r="AO48" s="9">
        <f>+AN48/(1+'Key Vars Assumptions'!$B$10)</f>
        <v>0.48557090283253201</v>
      </c>
      <c r="AP48" s="9">
        <f>+AO48/(1+'Key Vars Assumptions'!$B$10)</f>
        <v>0.46915063075606961</v>
      </c>
      <c r="AQ48" s="9">
        <f>+AP48/(1+'Key Vars Assumptions'!$B$10)</f>
        <v>0.45328563358074364</v>
      </c>
      <c r="AR48" s="9">
        <f>+AQ48/(1+'Key Vars Assumptions'!$B$10)</f>
        <v>0.43795713389443836</v>
      </c>
      <c r="AS48" s="9">
        <f>+AR48/(1+'Key Vars Assumptions'!$B$10)</f>
        <v>0.42314698926998878</v>
      </c>
      <c r="AT48" s="9">
        <f>+AS48/(1+'Key Vars Assumptions'!$B$10)</f>
        <v>0.40883767079225974</v>
      </c>
      <c r="AU48" s="9">
        <f>+AT48/(1+'Key Vars Assumptions'!$B$10)</f>
        <v>0.39501224231136212</v>
      </c>
      <c r="AV48" s="9">
        <f>+AU48/(1+'Key Vars Assumptions'!$B$10)</f>
        <v>0.38165434039745133</v>
      </c>
      <c r="AW48" s="9">
        <f>+AV48/(1+'Key Vars Assumptions'!$B$10)</f>
        <v>0.36874815497338298</v>
      </c>
      <c r="AX48" s="9">
        <f>+AW48/(1+'Key Vars Assumptions'!$B$10)</f>
        <v>0.35627841060230242</v>
      </c>
    </row>
    <row r="49" spans="1:50" ht="15" thickBot="1" x14ac:dyDescent="0.4">
      <c r="A49" s="8"/>
      <c r="B49" s="8"/>
      <c r="C49" s="8"/>
      <c r="D49" s="191" t="s">
        <v>55</v>
      </c>
      <c r="E49" s="191"/>
      <c r="F49" s="191"/>
      <c r="G49" s="12"/>
      <c r="H49" s="12"/>
      <c r="I49" s="12"/>
      <c r="J49" s="12"/>
      <c r="K49" s="12"/>
      <c r="R49" s="13">
        <f>SUM(U49:AS49)</f>
        <v>0</v>
      </c>
      <c r="S49" s="12"/>
      <c r="T49" s="12"/>
      <c r="U49" s="30">
        <f>+U46*U48</f>
        <v>0</v>
      </c>
      <c r="V49" s="30">
        <f t="shared" ref="V49:AR49" si="15">+V46*V48</f>
        <v>0</v>
      </c>
      <c r="W49" s="30">
        <f t="shared" si="15"/>
        <v>0</v>
      </c>
      <c r="X49" s="30">
        <f t="shared" si="15"/>
        <v>0</v>
      </c>
      <c r="Y49" s="30">
        <f t="shared" si="15"/>
        <v>0</v>
      </c>
      <c r="Z49" s="30">
        <f t="shared" si="15"/>
        <v>0</v>
      </c>
      <c r="AA49" s="30">
        <f t="shared" si="15"/>
        <v>0</v>
      </c>
      <c r="AB49" s="30">
        <f t="shared" si="15"/>
        <v>0</v>
      </c>
      <c r="AC49" s="30">
        <f t="shared" si="15"/>
        <v>0</v>
      </c>
      <c r="AD49" s="30">
        <f t="shared" si="15"/>
        <v>0</v>
      </c>
      <c r="AE49" s="30">
        <f t="shared" si="15"/>
        <v>0</v>
      </c>
      <c r="AF49" s="30">
        <f t="shared" si="15"/>
        <v>0</v>
      </c>
      <c r="AG49" s="30">
        <f t="shared" si="15"/>
        <v>0</v>
      </c>
      <c r="AH49" s="30">
        <f t="shared" si="15"/>
        <v>0</v>
      </c>
      <c r="AI49" s="30">
        <f t="shared" si="15"/>
        <v>0</v>
      </c>
      <c r="AJ49" s="30">
        <f t="shared" si="15"/>
        <v>0</v>
      </c>
      <c r="AK49" s="30">
        <f t="shared" si="15"/>
        <v>0</v>
      </c>
      <c r="AL49" s="30">
        <f t="shared" si="15"/>
        <v>0</v>
      </c>
      <c r="AM49" s="30">
        <f t="shared" si="15"/>
        <v>0</v>
      </c>
      <c r="AN49" s="30">
        <f t="shared" si="15"/>
        <v>0</v>
      </c>
      <c r="AO49" s="30">
        <f t="shared" si="15"/>
        <v>0</v>
      </c>
      <c r="AP49" s="30">
        <f t="shared" si="15"/>
        <v>0</v>
      </c>
      <c r="AQ49" s="30">
        <f t="shared" si="15"/>
        <v>0</v>
      </c>
      <c r="AR49" s="30">
        <f t="shared" si="15"/>
        <v>0</v>
      </c>
      <c r="AS49" s="30">
        <f>+AS46*AS48</f>
        <v>0</v>
      </c>
      <c r="AT49" s="30">
        <f t="shared" ref="AT49:AX49" si="16">+AT46*AT48</f>
        <v>0</v>
      </c>
      <c r="AU49" s="30">
        <f t="shared" si="16"/>
        <v>0</v>
      </c>
      <c r="AV49" s="30">
        <f t="shared" si="16"/>
        <v>0</v>
      </c>
      <c r="AW49" s="30">
        <f t="shared" si="16"/>
        <v>0</v>
      </c>
      <c r="AX49" s="30">
        <f t="shared" si="16"/>
        <v>0</v>
      </c>
    </row>
    <row r="50" spans="1:50" ht="15" thickBot="1" x14ac:dyDescent="0.4"/>
    <row r="51" spans="1:50" ht="15" thickBot="1" x14ac:dyDescent="0.4">
      <c r="A51" s="8"/>
      <c r="B51" s="8"/>
      <c r="C51" s="8"/>
      <c r="D51" s="191" t="s">
        <v>58</v>
      </c>
      <c r="E51" s="191"/>
      <c r="F51" s="191"/>
      <c r="G51" s="8"/>
      <c r="H51" s="8"/>
      <c r="I51" s="8"/>
      <c r="J51" s="8"/>
      <c r="K51" s="8"/>
      <c r="R51" s="13">
        <f>+R49</f>
        <v>0</v>
      </c>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101"/>
      <c r="AU51" s="101"/>
      <c r="AV51" s="101"/>
      <c r="AW51" s="101"/>
      <c r="AX51" s="101"/>
    </row>
  </sheetData>
  <mergeCells count="2">
    <mergeCell ref="D49:F49"/>
    <mergeCell ref="D51:F51"/>
  </mergeCells>
  <phoneticPr fontId="14" type="noConversion"/>
  <pageMargins left="0.25" right="0.25" top="0.75" bottom="0.75" header="0.3" footer="0.3"/>
  <pageSetup paperSize="8" scale="41" orientation="landscape" horizontalDpi="4294967293"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V78"/>
  <sheetViews>
    <sheetView zoomScaleNormal="100" workbookViewId="0">
      <pane xSplit="3" ySplit="4" topLeftCell="H32" activePane="bottomRight" state="frozen"/>
      <selection pane="topRight"/>
      <selection pane="bottomLeft"/>
      <selection pane="bottomRight" activeCell="R69" sqref="R69"/>
    </sheetView>
  </sheetViews>
  <sheetFormatPr defaultRowHeight="14.5" x14ac:dyDescent="0.35"/>
  <cols>
    <col min="2" max="2" width="11.81640625" bestFit="1" customWidth="1"/>
    <col min="3" max="3" width="25.54296875" bestFit="1" customWidth="1"/>
    <col min="4" max="4" width="10.81640625" bestFit="1" customWidth="1"/>
    <col min="5" max="5" width="11.26953125" customWidth="1"/>
    <col min="6" max="6" width="10.81640625" customWidth="1"/>
    <col min="7" max="10" width="9.54296875" bestFit="1" customWidth="1"/>
    <col min="11" max="11" width="10.26953125" customWidth="1"/>
    <col min="14" max="14" width="9.54296875" bestFit="1" customWidth="1"/>
    <col min="15" max="15" width="11.26953125" style="104" customWidth="1"/>
    <col min="16" max="16" width="9.54296875" style="104" customWidth="1"/>
    <col min="18" max="19" width="12.54296875" bestFit="1" customWidth="1"/>
    <col min="20" max="20" width="9.54296875" bestFit="1" customWidth="1"/>
    <col min="21" max="21" width="10.453125" bestFit="1" customWidth="1"/>
    <col min="22" max="22" width="11.1796875" bestFit="1" customWidth="1"/>
    <col min="23" max="23" width="11.26953125" bestFit="1" customWidth="1"/>
    <col min="24" max="31" width="10.453125" bestFit="1" customWidth="1"/>
    <col min="32" max="32" width="11.26953125" bestFit="1" customWidth="1"/>
    <col min="33" max="41" width="10.453125" bestFit="1" customWidth="1"/>
    <col min="42" max="42" width="11.26953125" bestFit="1" customWidth="1"/>
    <col min="43" max="45" width="10.453125" bestFit="1" customWidth="1"/>
    <col min="47" max="47" width="22.453125" customWidth="1"/>
  </cols>
  <sheetData>
    <row r="1" spans="1:74" ht="15.5" x14ac:dyDescent="0.35">
      <c r="A1" s="7" t="s">
        <v>165</v>
      </c>
      <c r="D1" s="53"/>
      <c r="E1" s="53"/>
      <c r="F1" s="53"/>
      <c r="G1" s="53"/>
      <c r="H1" s="53"/>
      <c r="I1" s="53"/>
      <c r="J1" s="53"/>
      <c r="K1" s="53"/>
      <c r="L1" s="53"/>
      <c r="M1" s="53"/>
      <c r="N1" s="53"/>
      <c r="O1" s="53"/>
      <c r="P1" s="53"/>
    </row>
    <row r="2" spans="1:74" x14ac:dyDescent="0.35">
      <c r="A2" s="8" t="s">
        <v>46</v>
      </c>
      <c r="B2" s="8"/>
      <c r="C2" s="8"/>
      <c r="D2" s="54"/>
      <c r="E2" s="54"/>
      <c r="F2" s="54"/>
      <c r="G2" s="54"/>
      <c r="H2" s="54"/>
      <c r="I2" s="54"/>
      <c r="J2" s="54"/>
      <c r="K2" s="54"/>
      <c r="L2" s="54"/>
      <c r="M2" s="54"/>
      <c r="N2" s="54"/>
      <c r="O2" s="54"/>
      <c r="P2" s="54"/>
    </row>
    <row r="3" spans="1:74" s="4" customFormat="1" ht="22" x14ac:dyDescent="0.35">
      <c r="A3" s="15" t="s">
        <v>30</v>
      </c>
      <c r="B3" s="15" t="s">
        <v>31</v>
      </c>
      <c r="C3" s="15"/>
      <c r="D3" s="55" t="s">
        <v>32</v>
      </c>
      <c r="E3" s="55" t="s">
        <v>37</v>
      </c>
      <c r="F3" s="55" t="s">
        <v>35</v>
      </c>
      <c r="G3" s="55" t="s">
        <v>36</v>
      </c>
      <c r="H3" s="55" t="s">
        <v>38</v>
      </c>
      <c r="I3" s="55" t="s">
        <v>39</v>
      </c>
      <c r="J3" s="55" t="s">
        <v>40</v>
      </c>
      <c r="K3" s="55" t="s">
        <v>41</v>
      </c>
      <c r="L3" s="55" t="s">
        <v>42</v>
      </c>
      <c r="M3" s="55" t="s">
        <v>86</v>
      </c>
      <c r="N3" s="55" t="s">
        <v>91</v>
      </c>
      <c r="O3" s="16" t="s">
        <v>127</v>
      </c>
      <c r="P3" s="55" t="s">
        <v>51</v>
      </c>
      <c r="Q3" s="17"/>
      <c r="R3" s="16" t="s">
        <v>49</v>
      </c>
      <c r="S3" s="16" t="s">
        <v>48</v>
      </c>
      <c r="T3" s="17"/>
      <c r="U3" s="16" t="s">
        <v>4</v>
      </c>
      <c r="V3" s="16" t="s">
        <v>5</v>
      </c>
      <c r="W3" s="16" t="s">
        <v>6</v>
      </c>
      <c r="X3" s="16" t="s">
        <v>7</v>
      </c>
      <c r="Y3" s="16" t="s">
        <v>8</v>
      </c>
      <c r="Z3" s="16" t="s">
        <v>9</v>
      </c>
      <c r="AA3" s="16" t="s">
        <v>10</v>
      </c>
      <c r="AB3" s="16" t="s">
        <v>11</v>
      </c>
      <c r="AC3" s="16" t="s">
        <v>12</v>
      </c>
      <c r="AD3" s="16" t="s">
        <v>13</v>
      </c>
      <c r="AE3" s="16" t="s">
        <v>14</v>
      </c>
      <c r="AF3" s="16" t="s">
        <v>15</v>
      </c>
      <c r="AG3" s="16" t="s">
        <v>16</v>
      </c>
      <c r="AH3" s="16" t="s">
        <v>17</v>
      </c>
      <c r="AI3" s="16" t="s">
        <v>18</v>
      </c>
      <c r="AJ3" s="16" t="s">
        <v>19</v>
      </c>
      <c r="AK3" s="16" t="s">
        <v>20</v>
      </c>
      <c r="AL3" s="16" t="s">
        <v>21</v>
      </c>
      <c r="AM3" s="16" t="s">
        <v>22</v>
      </c>
      <c r="AN3" s="16" t="s">
        <v>23</v>
      </c>
      <c r="AO3" s="16" t="s">
        <v>24</v>
      </c>
      <c r="AP3" s="16" t="s">
        <v>25</v>
      </c>
      <c r="AQ3" s="16" t="s">
        <v>26</v>
      </c>
      <c r="AR3" s="16" t="s">
        <v>27</v>
      </c>
      <c r="AS3" s="16" t="s">
        <v>28</v>
      </c>
      <c r="AU3" s="16" t="s">
        <v>101</v>
      </c>
    </row>
    <row r="4" spans="1:74" x14ac:dyDescent="0.35">
      <c r="A4" s="8"/>
      <c r="B4" s="8"/>
      <c r="C4" s="8"/>
      <c r="D4" s="56"/>
      <c r="E4" s="56"/>
      <c r="F4" s="56"/>
      <c r="G4" s="56"/>
      <c r="H4" s="56"/>
      <c r="I4" s="56"/>
      <c r="J4" s="56"/>
      <c r="K4" s="56"/>
      <c r="L4" s="56"/>
      <c r="M4" s="56"/>
      <c r="N4" s="56"/>
      <c r="O4" s="56"/>
      <c r="P4" s="56"/>
      <c r="Q4" s="6"/>
      <c r="R4" s="8"/>
      <c r="S4" s="8"/>
      <c r="T4" s="8"/>
      <c r="U4" s="8"/>
      <c r="V4" s="8"/>
      <c r="W4" s="8"/>
      <c r="X4" s="8"/>
      <c r="Y4" s="8"/>
      <c r="Z4" s="8"/>
      <c r="AA4" s="8"/>
      <c r="AB4" s="8"/>
      <c r="AC4" s="8"/>
      <c r="AD4" s="8"/>
      <c r="AE4" s="8"/>
      <c r="AF4" s="8"/>
      <c r="AG4" s="8"/>
      <c r="AH4" s="8"/>
      <c r="AI4" s="8"/>
      <c r="AJ4" s="8"/>
      <c r="AK4" s="8"/>
      <c r="AL4" s="8"/>
      <c r="AM4" s="8"/>
      <c r="AN4" s="8"/>
      <c r="AO4" s="8"/>
      <c r="AP4" s="8"/>
      <c r="AQ4" s="8"/>
      <c r="AR4" s="8"/>
      <c r="AS4" s="8"/>
    </row>
    <row r="5" spans="1:74" x14ac:dyDescent="0.35">
      <c r="A5" s="8" t="s">
        <v>33</v>
      </c>
      <c r="B5" s="8" t="s">
        <v>34</v>
      </c>
      <c r="C5" s="8" t="s">
        <v>32</v>
      </c>
      <c r="D5" s="58">
        <v>465750</v>
      </c>
      <c r="E5" s="59"/>
      <c r="F5" s="59"/>
      <c r="G5" s="59"/>
      <c r="H5" s="59"/>
      <c r="I5" s="59"/>
      <c r="J5" s="59"/>
      <c r="K5" s="59"/>
      <c r="L5" s="59"/>
      <c r="M5" s="59"/>
      <c r="N5" s="59"/>
      <c r="O5" s="59"/>
      <c r="P5" s="59"/>
      <c r="Q5" s="33"/>
      <c r="R5" s="60">
        <f>NPV('Key Vars Assumptions'!$B$10,U5:AS5)</f>
        <v>430127.0002975284</v>
      </c>
      <c r="S5" s="60">
        <f t="shared" ref="S5:S15" si="0">SUM(U5:AS5)</f>
        <v>465750</v>
      </c>
      <c r="T5" s="31"/>
      <c r="U5" s="105">
        <v>107750</v>
      </c>
      <c r="V5" s="105">
        <v>99000</v>
      </c>
      <c r="W5" s="105">
        <v>259000</v>
      </c>
      <c r="X5" s="29">
        <v>0</v>
      </c>
      <c r="Y5" s="29">
        <v>0</v>
      </c>
      <c r="Z5" s="29">
        <v>0</v>
      </c>
      <c r="AA5" s="29">
        <v>0</v>
      </c>
      <c r="AB5" s="29">
        <v>0</v>
      </c>
      <c r="AC5" s="29">
        <v>0</v>
      </c>
      <c r="AD5" s="29">
        <v>0</v>
      </c>
      <c r="AE5" s="29">
        <v>0</v>
      </c>
      <c r="AF5" s="29">
        <v>0</v>
      </c>
      <c r="AG5" s="29">
        <v>0</v>
      </c>
      <c r="AH5" s="29">
        <v>0</v>
      </c>
      <c r="AI5" s="29">
        <v>0</v>
      </c>
      <c r="AJ5" s="29">
        <v>0</v>
      </c>
      <c r="AK5" s="29">
        <v>0</v>
      </c>
      <c r="AL5" s="29">
        <v>0</v>
      </c>
      <c r="AM5" s="29">
        <v>0</v>
      </c>
      <c r="AN5" s="29">
        <v>0</v>
      </c>
      <c r="AO5" s="29">
        <v>0</v>
      </c>
      <c r="AP5" s="29">
        <v>0</v>
      </c>
      <c r="AQ5" s="29">
        <v>0</v>
      </c>
      <c r="AR5" s="29">
        <v>0</v>
      </c>
      <c r="AS5" s="29">
        <v>0</v>
      </c>
    </row>
    <row r="6" spans="1:74" x14ac:dyDescent="0.35">
      <c r="A6" s="8" t="s">
        <v>33</v>
      </c>
      <c r="B6" s="8" t="s">
        <v>34</v>
      </c>
      <c r="C6" s="8" t="s">
        <v>37</v>
      </c>
      <c r="D6" s="61"/>
      <c r="E6" s="58">
        <v>180015</v>
      </c>
      <c r="F6" s="61"/>
      <c r="G6" s="61"/>
      <c r="H6" s="61"/>
      <c r="I6" s="61"/>
      <c r="J6" s="61"/>
      <c r="K6" s="61"/>
      <c r="L6" s="61"/>
      <c r="M6" s="61"/>
      <c r="N6" s="61"/>
      <c r="O6" s="61"/>
      <c r="P6" s="61"/>
      <c r="Q6" s="33"/>
      <c r="R6" s="60">
        <f>NPV('Key Vars Assumptions'!$B$10,U6:AS6)</f>
        <v>0</v>
      </c>
      <c r="S6" s="60">
        <f t="shared" si="0"/>
        <v>0</v>
      </c>
      <c r="T6" s="31"/>
      <c r="U6" s="35">
        <f>+'DoMin Template'!T6</f>
        <v>0</v>
      </c>
      <c r="V6" s="35">
        <f>+'DoMin Template'!U6</f>
        <v>0</v>
      </c>
      <c r="W6" s="35">
        <f>+'DoMin Template'!V6</f>
        <v>0</v>
      </c>
      <c r="X6" s="29">
        <v>0</v>
      </c>
      <c r="Y6" s="29">
        <v>0</v>
      </c>
      <c r="Z6" s="29">
        <v>0</v>
      </c>
      <c r="AA6" s="29">
        <v>0</v>
      </c>
      <c r="AB6" s="29">
        <v>0</v>
      </c>
      <c r="AC6" s="29">
        <v>0</v>
      </c>
      <c r="AD6" s="29">
        <v>0</v>
      </c>
      <c r="AE6" s="29">
        <v>0</v>
      </c>
      <c r="AF6" s="29">
        <v>0</v>
      </c>
      <c r="AG6" s="29">
        <v>0</v>
      </c>
      <c r="AH6" s="29">
        <v>0</v>
      </c>
      <c r="AI6" s="29">
        <v>0</v>
      </c>
      <c r="AJ6" s="29">
        <v>0</v>
      </c>
      <c r="AK6" s="29">
        <v>0</v>
      </c>
      <c r="AL6" s="29">
        <v>0</v>
      </c>
      <c r="AM6" s="29">
        <v>0</v>
      </c>
      <c r="AN6" s="29">
        <v>0</v>
      </c>
      <c r="AO6" s="29">
        <v>0</v>
      </c>
      <c r="AP6" s="29">
        <v>0</v>
      </c>
      <c r="AQ6" s="29">
        <v>0</v>
      </c>
      <c r="AR6" s="29">
        <v>0</v>
      </c>
      <c r="AS6" s="29">
        <v>0</v>
      </c>
    </row>
    <row r="7" spans="1:74" x14ac:dyDescent="0.35">
      <c r="A7" s="8" t="s">
        <v>33</v>
      </c>
      <c r="B7" s="8" t="s">
        <v>34</v>
      </c>
      <c r="C7" s="8" t="s">
        <v>35</v>
      </c>
      <c r="D7" s="61"/>
      <c r="E7" s="61"/>
      <c r="F7" s="58">
        <v>8136</v>
      </c>
      <c r="G7" s="59"/>
      <c r="H7" s="61"/>
      <c r="I7" s="61"/>
      <c r="J7" s="61"/>
      <c r="K7" s="61"/>
      <c r="L7" s="61"/>
      <c r="M7" s="61"/>
      <c r="N7" s="61"/>
      <c r="O7" s="61"/>
      <c r="P7" s="61"/>
      <c r="Q7" s="33"/>
      <c r="R7" s="60">
        <f>NPV('Key Vars Assumptions'!$B$10,U7:AS7)</f>
        <v>0</v>
      </c>
      <c r="S7" s="60">
        <f t="shared" si="0"/>
        <v>0</v>
      </c>
      <c r="T7" s="31"/>
      <c r="U7" s="35">
        <f>+'DoMin Template'!T7</f>
        <v>0</v>
      </c>
      <c r="V7" s="35">
        <f>+'DoMin Template'!U7</f>
        <v>0</v>
      </c>
      <c r="W7" s="35">
        <f>+'DoMin Template'!V7</f>
        <v>0</v>
      </c>
      <c r="X7" s="29">
        <v>0</v>
      </c>
      <c r="Y7" s="29">
        <v>0</v>
      </c>
      <c r="Z7" s="29">
        <v>0</v>
      </c>
      <c r="AA7" s="29">
        <v>0</v>
      </c>
      <c r="AB7" s="29">
        <v>0</v>
      </c>
      <c r="AC7" s="29">
        <v>0</v>
      </c>
      <c r="AD7" s="29">
        <v>0</v>
      </c>
      <c r="AE7" s="29">
        <v>0</v>
      </c>
      <c r="AF7" s="29">
        <v>0</v>
      </c>
      <c r="AG7" s="29">
        <v>0</v>
      </c>
      <c r="AH7" s="29">
        <v>0</v>
      </c>
      <c r="AI7" s="29">
        <v>0</v>
      </c>
      <c r="AJ7" s="29">
        <v>0</v>
      </c>
      <c r="AK7" s="29">
        <v>0</v>
      </c>
      <c r="AL7" s="29">
        <v>0</v>
      </c>
      <c r="AM7" s="29">
        <v>0</v>
      </c>
      <c r="AN7" s="29">
        <v>0</v>
      </c>
      <c r="AO7" s="29">
        <v>0</v>
      </c>
      <c r="AP7" s="29">
        <v>0</v>
      </c>
      <c r="AQ7" s="29">
        <v>0</v>
      </c>
      <c r="AR7" s="29">
        <v>0</v>
      </c>
      <c r="AS7" s="29">
        <v>0</v>
      </c>
    </row>
    <row r="8" spans="1:74" x14ac:dyDescent="0.35">
      <c r="A8" s="8" t="s">
        <v>33</v>
      </c>
      <c r="B8" s="8" t="s">
        <v>34</v>
      </c>
      <c r="C8" s="8" t="s">
        <v>36</v>
      </c>
      <c r="D8" s="61"/>
      <c r="E8" s="61"/>
      <c r="F8" s="61"/>
      <c r="G8" s="58">
        <v>4842</v>
      </c>
      <c r="H8" s="61"/>
      <c r="I8" s="61"/>
      <c r="J8" s="61"/>
      <c r="K8" s="61"/>
      <c r="L8" s="61"/>
      <c r="M8" s="61"/>
      <c r="N8" s="61"/>
      <c r="O8" s="61"/>
      <c r="P8" s="61"/>
      <c r="Q8" s="33"/>
      <c r="R8" s="60">
        <f>NPV('Key Vars Assumptions'!$B$10,U8:AS8)</f>
        <v>0</v>
      </c>
      <c r="S8" s="60">
        <f t="shared" si="0"/>
        <v>0</v>
      </c>
      <c r="T8" s="31"/>
      <c r="U8" s="35">
        <f>+'DoMin Template'!T8</f>
        <v>0</v>
      </c>
      <c r="V8" s="35">
        <f>+'DoMin Template'!U8</f>
        <v>0</v>
      </c>
      <c r="W8" s="35">
        <f>+'DoMin Template'!V8</f>
        <v>0</v>
      </c>
      <c r="X8" s="29">
        <v>0</v>
      </c>
      <c r="Y8" s="29">
        <v>0</v>
      </c>
      <c r="Z8" s="29">
        <v>0</v>
      </c>
      <c r="AA8" s="29">
        <v>0</v>
      </c>
      <c r="AB8" s="29">
        <v>0</v>
      </c>
      <c r="AC8" s="29">
        <v>0</v>
      </c>
      <c r="AD8" s="29">
        <v>0</v>
      </c>
      <c r="AE8" s="29">
        <v>0</v>
      </c>
      <c r="AF8" s="29">
        <v>0</v>
      </c>
      <c r="AG8" s="29">
        <v>0</v>
      </c>
      <c r="AH8" s="29">
        <v>0</v>
      </c>
      <c r="AI8" s="29">
        <v>0</v>
      </c>
      <c r="AJ8" s="29">
        <v>0</v>
      </c>
      <c r="AK8" s="29">
        <v>0</v>
      </c>
      <c r="AL8" s="29">
        <v>0</v>
      </c>
      <c r="AM8" s="29">
        <v>0</v>
      </c>
      <c r="AN8" s="29">
        <v>0</v>
      </c>
      <c r="AO8" s="29">
        <v>0</v>
      </c>
      <c r="AP8" s="29">
        <v>0</v>
      </c>
      <c r="AQ8" s="29">
        <v>0</v>
      </c>
      <c r="AR8" s="29">
        <v>0</v>
      </c>
      <c r="AS8" s="29">
        <v>0</v>
      </c>
    </row>
    <row r="9" spans="1:74" x14ac:dyDescent="0.35">
      <c r="A9" s="8" t="s">
        <v>33</v>
      </c>
      <c r="B9" s="8" t="s">
        <v>34</v>
      </c>
      <c r="C9" s="8" t="s">
        <v>38</v>
      </c>
      <c r="D9" s="61"/>
      <c r="E9" s="61"/>
      <c r="F9" s="61"/>
      <c r="G9" s="61"/>
      <c r="H9" s="58">
        <v>21024</v>
      </c>
      <c r="I9" s="61"/>
      <c r="J9" s="61"/>
      <c r="K9" s="61"/>
      <c r="L9" s="61"/>
      <c r="M9" s="61"/>
      <c r="N9" s="61"/>
      <c r="O9" s="61"/>
      <c r="P9" s="61"/>
      <c r="Q9" s="33"/>
      <c r="R9" s="60">
        <f>NPV('Key Vars Assumptions'!$B$10,U9:AS9)</f>
        <v>0</v>
      </c>
      <c r="S9" s="60">
        <f t="shared" si="0"/>
        <v>0</v>
      </c>
      <c r="T9" s="31"/>
      <c r="U9" s="127">
        <f>+'DoMin Template'!T9</f>
        <v>0</v>
      </c>
      <c r="V9" s="127">
        <f>+'DoMin Template'!U9</f>
        <v>0</v>
      </c>
      <c r="W9" s="127">
        <f>+'DoMin Template'!V9</f>
        <v>0</v>
      </c>
      <c r="X9" s="126">
        <v>0</v>
      </c>
      <c r="Y9" s="126">
        <v>0</v>
      </c>
      <c r="Z9" s="126">
        <v>0</v>
      </c>
      <c r="AA9" s="126">
        <v>0</v>
      </c>
      <c r="AB9" s="126">
        <v>0</v>
      </c>
      <c r="AC9" s="126">
        <v>0</v>
      </c>
      <c r="AD9" s="126">
        <v>0</v>
      </c>
      <c r="AE9" s="126">
        <v>0</v>
      </c>
      <c r="AF9" s="126">
        <v>0</v>
      </c>
      <c r="AG9" s="126">
        <v>0</v>
      </c>
      <c r="AH9" s="126">
        <v>0</v>
      </c>
      <c r="AI9" s="126">
        <v>0</v>
      </c>
      <c r="AJ9" s="126">
        <v>0</v>
      </c>
      <c r="AK9" s="126">
        <v>0</v>
      </c>
      <c r="AL9" s="126">
        <v>0</v>
      </c>
      <c r="AM9" s="126">
        <v>0</v>
      </c>
      <c r="AN9" s="126">
        <v>0</v>
      </c>
      <c r="AO9" s="126">
        <v>0</v>
      </c>
      <c r="AP9" s="126">
        <v>0</v>
      </c>
      <c r="AQ9" s="126">
        <v>0</v>
      </c>
      <c r="AR9" s="126">
        <v>0</v>
      </c>
      <c r="AS9" s="126">
        <v>0</v>
      </c>
    </row>
    <row r="10" spans="1:74" x14ac:dyDescent="0.35">
      <c r="A10" s="8" t="s">
        <v>33</v>
      </c>
      <c r="B10" s="8" t="s">
        <v>34</v>
      </c>
      <c r="C10" s="8" t="s">
        <v>39</v>
      </c>
      <c r="D10" s="61"/>
      <c r="E10" s="61"/>
      <c r="F10" s="61"/>
      <c r="G10" s="61"/>
      <c r="H10" s="61"/>
      <c r="I10" s="62">
        <f>+'DoMin+BLM Template'!I10</f>
        <v>0</v>
      </c>
      <c r="J10" s="61"/>
      <c r="K10" s="61"/>
      <c r="L10" s="61"/>
      <c r="M10" s="61"/>
      <c r="N10" s="61"/>
      <c r="O10" s="61"/>
      <c r="P10" s="61"/>
      <c r="Q10" s="33"/>
      <c r="R10" s="60">
        <f>NPV('Key Vars Assumptions'!$B$10,U10:AS10)</f>
        <v>0</v>
      </c>
      <c r="S10" s="60">
        <f t="shared" si="0"/>
        <v>0</v>
      </c>
      <c r="T10" s="31"/>
      <c r="U10" s="127">
        <f>+'DoMin Template'!T10</f>
        <v>0</v>
      </c>
      <c r="V10" s="127">
        <f>+'DoMin Template'!U10</f>
        <v>0</v>
      </c>
      <c r="W10" s="127">
        <f>+'DoMin Template'!V10</f>
        <v>0</v>
      </c>
      <c r="X10" s="126">
        <v>0</v>
      </c>
      <c r="Y10" s="126">
        <v>0</v>
      </c>
      <c r="Z10" s="126">
        <v>0</v>
      </c>
      <c r="AA10" s="126">
        <v>0</v>
      </c>
      <c r="AB10" s="126">
        <v>0</v>
      </c>
      <c r="AC10" s="126">
        <v>0</v>
      </c>
      <c r="AD10" s="126">
        <v>0</v>
      </c>
      <c r="AE10" s="126">
        <v>0</v>
      </c>
      <c r="AF10" s="126">
        <v>0</v>
      </c>
      <c r="AG10" s="126">
        <v>0</v>
      </c>
      <c r="AH10" s="126">
        <v>0</v>
      </c>
      <c r="AI10" s="126">
        <v>0</v>
      </c>
      <c r="AJ10" s="126">
        <v>0</v>
      </c>
      <c r="AK10" s="126">
        <v>0</v>
      </c>
      <c r="AL10" s="126">
        <v>0</v>
      </c>
      <c r="AM10" s="126">
        <v>0</v>
      </c>
      <c r="AN10" s="126">
        <v>0</v>
      </c>
      <c r="AO10" s="126">
        <v>0</v>
      </c>
      <c r="AP10" s="126">
        <v>0</v>
      </c>
      <c r="AQ10" s="126">
        <v>0</v>
      </c>
      <c r="AR10" s="126">
        <v>0</v>
      </c>
      <c r="AS10" s="126">
        <v>0</v>
      </c>
    </row>
    <row r="11" spans="1:74" x14ac:dyDescent="0.35">
      <c r="A11" s="8" t="s">
        <v>33</v>
      </c>
      <c r="B11" s="8" t="s">
        <v>34</v>
      </c>
      <c r="C11" s="8" t="s">
        <v>40</v>
      </c>
      <c r="D11" s="61"/>
      <c r="E11" s="61"/>
      <c r="F11" s="61"/>
      <c r="G11" s="61"/>
      <c r="H11" s="61"/>
      <c r="I11" s="61"/>
      <c r="J11" s="58">
        <v>27660</v>
      </c>
      <c r="K11" s="59"/>
      <c r="L11" s="61"/>
      <c r="M11" s="61"/>
      <c r="N11" s="61"/>
      <c r="O11" s="61"/>
      <c r="P11" s="61"/>
      <c r="Q11" s="33"/>
      <c r="R11" s="60">
        <f>NPV('Key Vars Assumptions'!$B$10,U11:AS11)</f>
        <v>0</v>
      </c>
      <c r="S11" s="60">
        <f t="shared" si="0"/>
        <v>0</v>
      </c>
      <c r="T11" s="31"/>
      <c r="U11" s="127">
        <f>+'DoMin Template'!T11</f>
        <v>0</v>
      </c>
      <c r="V11" s="127">
        <f>+'DoMin Template'!U11</f>
        <v>0</v>
      </c>
      <c r="W11" s="127">
        <f>+'DoMin Template'!V11</f>
        <v>0</v>
      </c>
      <c r="X11" s="126">
        <v>0</v>
      </c>
      <c r="Y11" s="126">
        <v>0</v>
      </c>
      <c r="Z11" s="126">
        <v>0</v>
      </c>
      <c r="AA11" s="126">
        <v>0</v>
      </c>
      <c r="AB11" s="126">
        <v>0</v>
      </c>
      <c r="AC11" s="126">
        <v>0</v>
      </c>
      <c r="AD11" s="126">
        <v>0</v>
      </c>
      <c r="AE11" s="126">
        <v>0</v>
      </c>
      <c r="AF11" s="126">
        <v>0</v>
      </c>
      <c r="AG11" s="126">
        <v>0</v>
      </c>
      <c r="AH11" s="126">
        <v>0</v>
      </c>
      <c r="AI11" s="126">
        <v>0</v>
      </c>
      <c r="AJ11" s="126">
        <v>0</v>
      </c>
      <c r="AK11" s="126">
        <v>0</v>
      </c>
      <c r="AL11" s="126">
        <v>0</v>
      </c>
      <c r="AM11" s="126">
        <v>0</v>
      </c>
      <c r="AN11" s="126">
        <v>0</v>
      </c>
      <c r="AO11" s="126">
        <v>0</v>
      </c>
      <c r="AP11" s="126">
        <v>0</v>
      </c>
      <c r="AQ11" s="126">
        <v>0</v>
      </c>
      <c r="AR11" s="126">
        <v>0</v>
      </c>
      <c r="AS11" s="126">
        <v>0</v>
      </c>
    </row>
    <row r="12" spans="1:74" x14ac:dyDescent="0.35">
      <c r="A12" s="8" t="s">
        <v>33</v>
      </c>
      <c r="B12" s="8" t="s">
        <v>34</v>
      </c>
      <c r="C12" s="10" t="s">
        <v>71</v>
      </c>
      <c r="D12" s="61"/>
      <c r="E12" s="61"/>
      <c r="F12" s="61"/>
      <c r="G12" s="61"/>
      <c r="H12" s="61"/>
      <c r="I12" s="61"/>
      <c r="J12" s="61"/>
      <c r="K12" s="58">
        <v>26952</v>
      </c>
      <c r="L12" s="61"/>
      <c r="M12" s="61"/>
      <c r="N12" s="61"/>
      <c r="O12" s="61"/>
      <c r="P12" s="61"/>
      <c r="Q12" s="33"/>
      <c r="R12" s="60">
        <f>NPV('Key Vars Assumptions'!$B$10,U12:AS12)</f>
        <v>25169.906636528256</v>
      </c>
      <c r="S12" s="60">
        <f t="shared" si="0"/>
        <v>26952</v>
      </c>
      <c r="T12" s="31"/>
      <c r="U12" s="126">
        <v>8984</v>
      </c>
      <c r="V12" s="126">
        <v>8984</v>
      </c>
      <c r="W12" s="126">
        <v>8984</v>
      </c>
      <c r="X12" s="126">
        <v>0</v>
      </c>
      <c r="Y12" s="126">
        <v>0</v>
      </c>
      <c r="Z12" s="126">
        <v>0</v>
      </c>
      <c r="AA12" s="126">
        <v>0</v>
      </c>
      <c r="AB12" s="126">
        <v>0</v>
      </c>
      <c r="AC12" s="126">
        <v>0</v>
      </c>
      <c r="AD12" s="126">
        <v>0</v>
      </c>
      <c r="AE12" s="126">
        <v>0</v>
      </c>
      <c r="AF12" s="126">
        <v>0</v>
      </c>
      <c r="AG12" s="126">
        <v>0</v>
      </c>
      <c r="AH12" s="126">
        <v>0</v>
      </c>
      <c r="AI12" s="126">
        <v>0</v>
      </c>
      <c r="AJ12" s="126">
        <v>0</v>
      </c>
      <c r="AK12" s="126">
        <v>0</v>
      </c>
      <c r="AL12" s="126">
        <v>0</v>
      </c>
      <c r="AM12" s="126">
        <v>0</v>
      </c>
      <c r="AN12" s="126">
        <v>0</v>
      </c>
      <c r="AO12" s="126">
        <v>0</v>
      </c>
      <c r="AP12" s="126">
        <v>0</v>
      </c>
      <c r="AQ12" s="126">
        <v>0</v>
      </c>
      <c r="AR12" s="126">
        <v>0</v>
      </c>
      <c r="AS12" s="126">
        <v>0</v>
      </c>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row>
    <row r="13" spans="1:74" x14ac:dyDescent="0.35">
      <c r="A13" s="8" t="s">
        <v>33</v>
      </c>
      <c r="B13" s="8" t="s">
        <v>34</v>
      </c>
      <c r="C13" s="8" t="s">
        <v>42</v>
      </c>
      <c r="D13" s="61"/>
      <c r="E13" s="61"/>
      <c r="F13" s="61"/>
      <c r="G13" s="61"/>
      <c r="H13" s="61"/>
      <c r="I13" s="61"/>
      <c r="J13" s="61"/>
      <c r="K13" s="61"/>
      <c r="L13" s="58">
        <v>2500</v>
      </c>
      <c r="M13" s="61"/>
      <c r="N13" s="61"/>
      <c r="O13" s="61"/>
      <c r="P13" s="61"/>
      <c r="Q13" s="33"/>
      <c r="R13" s="60">
        <f>NPV('Key Vars Assumptions'!$B$10,U13:AS13)</f>
        <v>450.97135283401116</v>
      </c>
      <c r="S13" s="60">
        <f t="shared" si="0"/>
        <v>500</v>
      </c>
      <c r="T13" s="31"/>
      <c r="U13" s="127">
        <f>+'DoMin Template'!T13</f>
        <v>0</v>
      </c>
      <c r="V13" s="126">
        <v>0</v>
      </c>
      <c r="W13" s="126">
        <v>500</v>
      </c>
      <c r="X13" s="127">
        <f>+'DoMin Template'!W13</f>
        <v>0</v>
      </c>
      <c r="Y13" s="127">
        <f>+'DoMin Template'!X13</f>
        <v>0</v>
      </c>
      <c r="Z13" s="127">
        <f>+'DoMin Template'!Y13</f>
        <v>0</v>
      </c>
      <c r="AA13" s="127">
        <f>+'DoMin Template'!Z13</f>
        <v>0</v>
      </c>
      <c r="AB13" s="127">
        <f>+'DoMin Template'!AA13</f>
        <v>0</v>
      </c>
      <c r="AC13" s="127">
        <f>+'DoMin Template'!AB13</f>
        <v>0</v>
      </c>
      <c r="AD13" s="127">
        <f>+'DoMin Template'!AC13</f>
        <v>0</v>
      </c>
      <c r="AE13" s="127">
        <f>+'DoMin Template'!AD13</f>
        <v>0</v>
      </c>
      <c r="AF13" s="127">
        <f>+'DoMin Template'!AE13</f>
        <v>0</v>
      </c>
      <c r="AG13" s="127">
        <f>+'DoMin Template'!AF13</f>
        <v>0</v>
      </c>
      <c r="AH13" s="127">
        <f>+'DoMin Template'!AG13</f>
        <v>0</v>
      </c>
      <c r="AI13" s="127">
        <f>+'DoMin Template'!AH13</f>
        <v>0</v>
      </c>
      <c r="AJ13" s="127">
        <f>+'DoMin Template'!AI13</f>
        <v>0</v>
      </c>
      <c r="AK13" s="127">
        <f>+'DoMin Template'!AJ13</f>
        <v>0</v>
      </c>
      <c r="AL13" s="127">
        <f>+'DoMin Template'!AK13</f>
        <v>0</v>
      </c>
      <c r="AM13" s="127">
        <f>+'DoMin Template'!AL13</f>
        <v>0</v>
      </c>
      <c r="AN13" s="127">
        <f>+'DoMin Template'!AM13</f>
        <v>0</v>
      </c>
      <c r="AO13" s="127">
        <f>+'DoMin Template'!AN13</f>
        <v>0</v>
      </c>
      <c r="AP13" s="127">
        <f>+'DoMin Template'!AO13</f>
        <v>0</v>
      </c>
      <c r="AQ13" s="127">
        <f>+'DoMin Template'!AP13</f>
        <v>0</v>
      </c>
      <c r="AR13" s="127">
        <f>+'DoMin Template'!AQ13</f>
        <v>0</v>
      </c>
      <c r="AS13" s="126">
        <v>0</v>
      </c>
    </row>
    <row r="14" spans="1:74" x14ac:dyDescent="0.35">
      <c r="A14" s="8" t="s">
        <v>33</v>
      </c>
      <c r="B14" s="8" t="s">
        <v>34</v>
      </c>
      <c r="C14" s="8" t="s">
        <v>86</v>
      </c>
      <c r="D14" s="61"/>
      <c r="E14" s="61"/>
      <c r="F14" s="61"/>
      <c r="G14" s="61"/>
      <c r="H14" s="61"/>
      <c r="I14" s="61"/>
      <c r="J14" s="61"/>
      <c r="K14" s="61"/>
      <c r="L14" s="61"/>
      <c r="M14" s="58">
        <v>14816</v>
      </c>
      <c r="N14" s="61"/>
      <c r="O14" s="61"/>
      <c r="P14" s="61"/>
      <c r="Q14" s="33"/>
      <c r="R14" s="60">
        <f>NPV('Key Vars Assumptions'!$B$10,U14:AS14)</f>
        <v>0</v>
      </c>
      <c r="S14" s="60">
        <f t="shared" si="0"/>
        <v>0</v>
      </c>
      <c r="T14" s="31"/>
      <c r="U14" s="127">
        <f>+'DoMin Template'!T14</f>
        <v>0</v>
      </c>
      <c r="V14" s="126">
        <v>0</v>
      </c>
      <c r="W14" s="126">
        <v>0</v>
      </c>
      <c r="X14" s="126">
        <v>0</v>
      </c>
      <c r="Y14" s="126">
        <v>0</v>
      </c>
      <c r="Z14" s="126">
        <v>0</v>
      </c>
      <c r="AA14" s="126">
        <v>0</v>
      </c>
      <c r="AB14" s="126">
        <v>0</v>
      </c>
      <c r="AC14" s="126">
        <v>0</v>
      </c>
      <c r="AD14" s="126">
        <v>0</v>
      </c>
      <c r="AE14" s="126">
        <v>0</v>
      </c>
      <c r="AF14" s="126">
        <v>0</v>
      </c>
      <c r="AG14" s="126">
        <v>0</v>
      </c>
      <c r="AH14" s="126">
        <v>0</v>
      </c>
      <c r="AI14" s="126">
        <v>0</v>
      </c>
      <c r="AJ14" s="126">
        <v>0</v>
      </c>
      <c r="AK14" s="126">
        <v>0</v>
      </c>
      <c r="AL14" s="126">
        <v>0</v>
      </c>
      <c r="AM14" s="126">
        <v>0</v>
      </c>
      <c r="AN14" s="126">
        <v>0</v>
      </c>
      <c r="AO14" s="126">
        <v>0</v>
      </c>
      <c r="AP14" s="126">
        <v>0</v>
      </c>
      <c r="AQ14" s="126">
        <v>0</v>
      </c>
      <c r="AR14" s="126">
        <v>0</v>
      </c>
      <c r="AS14" s="126">
        <v>0</v>
      </c>
    </row>
    <row r="15" spans="1:74" x14ac:dyDescent="0.35">
      <c r="A15" s="8" t="s">
        <v>33</v>
      </c>
      <c r="B15" s="8" t="s">
        <v>34</v>
      </c>
      <c r="C15" s="8" t="s">
        <v>91</v>
      </c>
      <c r="D15" s="61"/>
      <c r="E15" s="61"/>
      <c r="F15" s="61"/>
      <c r="G15" s="61"/>
      <c r="H15" s="61"/>
      <c r="I15" s="61"/>
      <c r="J15" s="61"/>
      <c r="K15" s="61"/>
      <c r="L15" s="61"/>
      <c r="M15" s="61"/>
      <c r="N15" s="58">
        <v>73200</v>
      </c>
      <c r="O15" s="61"/>
      <c r="P15" s="61"/>
      <c r="Q15" s="33"/>
      <c r="R15" s="60">
        <f>NPV('Key Vars Assumptions'!$B$10,U15:AS15)</f>
        <v>0</v>
      </c>
      <c r="S15" s="60">
        <f t="shared" si="0"/>
        <v>0</v>
      </c>
      <c r="T15" s="31"/>
      <c r="U15" s="127">
        <f>+'DoMin Template'!T15</f>
        <v>0</v>
      </c>
      <c r="V15" s="127">
        <f>+'DoMin Template'!U15</f>
        <v>0</v>
      </c>
      <c r="W15" s="127">
        <f>+'DoMin Template'!V15</f>
        <v>0</v>
      </c>
      <c r="X15" s="126">
        <v>0</v>
      </c>
      <c r="Y15" s="126">
        <v>0</v>
      </c>
      <c r="Z15" s="126">
        <v>0</v>
      </c>
      <c r="AA15" s="126">
        <v>0</v>
      </c>
      <c r="AB15" s="126">
        <v>0</v>
      </c>
      <c r="AC15" s="126">
        <v>0</v>
      </c>
      <c r="AD15" s="126">
        <v>0</v>
      </c>
      <c r="AE15" s="126">
        <v>0</v>
      </c>
      <c r="AF15" s="126">
        <v>0</v>
      </c>
      <c r="AG15" s="126">
        <v>0</v>
      </c>
      <c r="AH15" s="126">
        <v>0</v>
      </c>
      <c r="AI15" s="126">
        <v>0</v>
      </c>
      <c r="AJ15" s="126">
        <v>0</v>
      </c>
      <c r="AK15" s="126">
        <v>0</v>
      </c>
      <c r="AL15" s="126">
        <v>0</v>
      </c>
      <c r="AM15" s="126">
        <v>0</v>
      </c>
      <c r="AN15" s="126">
        <v>0</v>
      </c>
      <c r="AO15" s="126">
        <v>0</v>
      </c>
      <c r="AP15" s="126">
        <v>0</v>
      </c>
      <c r="AQ15" s="126">
        <v>0</v>
      </c>
      <c r="AR15" s="126">
        <v>0</v>
      </c>
      <c r="AS15" s="126">
        <v>0</v>
      </c>
    </row>
    <row r="16" spans="1:74" s="104" customFormat="1" x14ac:dyDescent="0.35">
      <c r="A16" s="101" t="s">
        <v>33</v>
      </c>
      <c r="B16" s="101" t="s">
        <v>34</v>
      </c>
      <c r="C16" s="101" t="s">
        <v>127</v>
      </c>
      <c r="D16" s="61"/>
      <c r="E16" s="61"/>
      <c r="F16" s="61"/>
      <c r="G16" s="61"/>
      <c r="H16" s="61"/>
      <c r="I16" s="61"/>
      <c r="J16" s="61"/>
      <c r="K16" s="61"/>
      <c r="L16" s="61"/>
      <c r="M16" s="61"/>
      <c r="N16" s="61"/>
      <c r="O16" s="58">
        <v>347039</v>
      </c>
      <c r="P16" s="61"/>
      <c r="Q16" s="33"/>
      <c r="R16" s="60">
        <f>NPV('Key Vars Assumptions'!$B$10,U16:AS16)</f>
        <v>313009.29463232483</v>
      </c>
      <c r="S16" s="60">
        <f t="shared" ref="S16:S17" si="1">SUM(U16:AS16)</f>
        <v>347039</v>
      </c>
      <c r="T16" s="31"/>
      <c r="U16" s="126">
        <v>0</v>
      </c>
      <c r="V16" s="126">
        <v>0</v>
      </c>
      <c r="W16" s="126">
        <v>347039</v>
      </c>
      <c r="X16" s="126">
        <v>0</v>
      </c>
      <c r="Y16" s="126">
        <v>0</v>
      </c>
      <c r="Z16" s="126">
        <v>0</v>
      </c>
      <c r="AA16" s="126">
        <v>0</v>
      </c>
      <c r="AB16" s="126">
        <v>0</v>
      </c>
      <c r="AC16" s="126">
        <v>0</v>
      </c>
      <c r="AD16" s="126">
        <v>0</v>
      </c>
      <c r="AE16" s="126">
        <v>0</v>
      </c>
      <c r="AF16" s="126">
        <v>0</v>
      </c>
      <c r="AG16" s="126">
        <v>0</v>
      </c>
      <c r="AH16" s="126">
        <v>0</v>
      </c>
      <c r="AI16" s="126">
        <v>0</v>
      </c>
      <c r="AJ16" s="126">
        <v>0</v>
      </c>
      <c r="AK16" s="126">
        <v>0</v>
      </c>
      <c r="AL16" s="126">
        <v>0</v>
      </c>
      <c r="AM16" s="126">
        <v>0</v>
      </c>
      <c r="AN16" s="126">
        <v>0</v>
      </c>
      <c r="AO16" s="126">
        <v>0</v>
      </c>
      <c r="AP16" s="126">
        <v>0</v>
      </c>
      <c r="AQ16" s="126">
        <v>0</v>
      </c>
      <c r="AR16" s="126">
        <v>0</v>
      </c>
      <c r="AS16" s="126">
        <v>0</v>
      </c>
    </row>
    <row r="17" spans="1:45" s="104" customFormat="1" x14ac:dyDescent="0.35">
      <c r="A17" s="101" t="s">
        <v>33</v>
      </c>
      <c r="B17" s="101" t="s">
        <v>34</v>
      </c>
      <c r="C17" s="101" t="s">
        <v>51</v>
      </c>
      <c r="D17" s="61"/>
      <c r="E17" s="61"/>
      <c r="F17" s="61"/>
      <c r="G17" s="61"/>
      <c r="H17" s="61"/>
      <c r="I17" s="61"/>
      <c r="J17" s="61"/>
      <c r="K17" s="61"/>
      <c r="L17" s="61"/>
      <c r="M17" s="61"/>
      <c r="N17" s="61"/>
      <c r="O17" s="61"/>
      <c r="P17" s="58">
        <v>33000</v>
      </c>
      <c r="Q17" s="33"/>
      <c r="R17" s="60">
        <f>NPV('Key Vars Assumptions'!$B$10,U17:AS17)</f>
        <v>29764.109287044736</v>
      </c>
      <c r="S17" s="60">
        <f t="shared" si="1"/>
        <v>33000</v>
      </c>
      <c r="T17" s="31"/>
      <c r="U17" s="126">
        <v>0</v>
      </c>
      <c r="V17" s="126">
        <v>0</v>
      </c>
      <c r="W17" s="126">
        <v>33000</v>
      </c>
      <c r="X17" s="126">
        <v>0</v>
      </c>
      <c r="Y17" s="126">
        <v>0</v>
      </c>
      <c r="Z17" s="126">
        <v>0</v>
      </c>
      <c r="AA17" s="126">
        <v>0</v>
      </c>
      <c r="AB17" s="126">
        <v>0</v>
      </c>
      <c r="AC17" s="126">
        <v>0</v>
      </c>
      <c r="AD17" s="126">
        <v>0</v>
      </c>
      <c r="AE17" s="126">
        <v>0</v>
      </c>
      <c r="AF17" s="126">
        <v>0</v>
      </c>
      <c r="AG17" s="126">
        <v>0</v>
      </c>
      <c r="AH17" s="126">
        <v>0</v>
      </c>
      <c r="AI17" s="126">
        <v>0</v>
      </c>
      <c r="AJ17" s="126">
        <v>0</v>
      </c>
      <c r="AK17" s="126">
        <v>0</v>
      </c>
      <c r="AL17" s="126">
        <v>0</v>
      </c>
      <c r="AM17" s="126">
        <v>0</v>
      </c>
      <c r="AN17" s="126">
        <v>0</v>
      </c>
      <c r="AO17" s="126">
        <v>0</v>
      </c>
      <c r="AP17" s="126">
        <v>0</v>
      </c>
      <c r="AQ17" s="126">
        <v>0</v>
      </c>
      <c r="AR17" s="126">
        <v>0</v>
      </c>
      <c r="AS17" s="126">
        <v>0</v>
      </c>
    </row>
    <row r="18" spans="1:45" x14ac:dyDescent="0.35">
      <c r="A18" s="8"/>
      <c r="B18" s="8"/>
      <c r="C18" s="8"/>
      <c r="D18" s="63"/>
      <c r="E18" s="63"/>
      <c r="F18" s="63"/>
      <c r="G18" s="63"/>
      <c r="H18" s="63"/>
      <c r="I18" s="63"/>
      <c r="J18" s="63"/>
      <c r="K18" s="63"/>
      <c r="L18" s="63"/>
      <c r="M18" s="63"/>
      <c r="N18" s="63"/>
      <c r="O18" s="63"/>
      <c r="P18" s="63"/>
      <c r="Q18" s="33"/>
      <c r="R18" s="64"/>
      <c r="S18" s="64"/>
      <c r="T18" s="33"/>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row>
    <row r="19" spans="1:45" x14ac:dyDescent="0.35">
      <c r="A19" s="8" t="s">
        <v>43</v>
      </c>
      <c r="B19" s="8" t="s">
        <v>44</v>
      </c>
      <c r="C19" s="8" t="s">
        <v>32</v>
      </c>
      <c r="D19" s="58">
        <v>301250</v>
      </c>
      <c r="E19" s="59"/>
      <c r="F19" s="59"/>
      <c r="G19" s="59"/>
      <c r="H19" s="59"/>
      <c r="I19" s="59"/>
      <c r="J19" s="59"/>
      <c r="K19" s="59"/>
      <c r="L19" s="59"/>
      <c r="M19" s="59"/>
      <c r="N19" s="59"/>
      <c r="O19" s="59"/>
      <c r="P19" s="59"/>
      <c r="Q19" s="33"/>
      <c r="R19" s="60">
        <f>NPV('Key Vars Assumptions'!$B$10,U19:AS19)</f>
        <v>111615.40982641777</v>
      </c>
      <c r="S19" s="60">
        <f t="shared" ref="S19:S29" si="2">SUM(U19:AS19)</f>
        <v>123750</v>
      </c>
      <c r="T19" s="31"/>
      <c r="U19" s="127">
        <f>+'DoMin Template'!T18</f>
        <v>0</v>
      </c>
      <c r="V19" s="127">
        <f>+'DoMin Template'!U18</f>
        <v>0</v>
      </c>
      <c r="W19" s="126">
        <v>123750</v>
      </c>
      <c r="X19" s="126">
        <v>0</v>
      </c>
      <c r="Y19" s="126">
        <v>0</v>
      </c>
      <c r="Z19" s="126">
        <v>0</v>
      </c>
      <c r="AA19" s="126">
        <v>0</v>
      </c>
      <c r="AB19" s="126">
        <v>0</v>
      </c>
      <c r="AC19" s="126">
        <v>0</v>
      </c>
      <c r="AD19" s="126">
        <v>0</v>
      </c>
      <c r="AE19" s="126">
        <v>0</v>
      </c>
      <c r="AF19" s="126">
        <v>0</v>
      </c>
      <c r="AG19" s="126">
        <v>0</v>
      </c>
      <c r="AH19" s="126">
        <v>0</v>
      </c>
      <c r="AI19" s="126">
        <v>0</v>
      </c>
      <c r="AJ19" s="126">
        <v>0</v>
      </c>
      <c r="AK19" s="126">
        <v>0</v>
      </c>
      <c r="AL19" s="126">
        <v>0</v>
      </c>
      <c r="AM19" s="126">
        <v>0</v>
      </c>
      <c r="AN19" s="126">
        <v>0</v>
      </c>
      <c r="AO19" s="126">
        <v>0</v>
      </c>
      <c r="AP19" s="126">
        <v>0</v>
      </c>
      <c r="AQ19" s="126">
        <v>0</v>
      </c>
      <c r="AR19" s="126">
        <v>0</v>
      </c>
      <c r="AS19" s="126">
        <v>0</v>
      </c>
    </row>
    <row r="20" spans="1:45" x14ac:dyDescent="0.35">
      <c r="A20" s="8" t="s">
        <v>43</v>
      </c>
      <c r="B20" s="8" t="s">
        <v>44</v>
      </c>
      <c r="C20" s="8" t="s">
        <v>37</v>
      </c>
      <c r="D20" s="61"/>
      <c r="E20" s="58">
        <v>129714</v>
      </c>
      <c r="F20" s="61"/>
      <c r="G20" s="61"/>
      <c r="H20" s="61"/>
      <c r="I20" s="61"/>
      <c r="J20" s="61"/>
      <c r="K20" s="61"/>
      <c r="L20" s="61"/>
      <c r="M20" s="61"/>
      <c r="N20" s="61"/>
      <c r="O20" s="61"/>
      <c r="P20" s="61"/>
      <c r="Q20" s="33"/>
      <c r="R20" s="60">
        <f>NPV('Key Vars Assumptions'!$B$10,U20:AS20)</f>
        <v>0</v>
      </c>
      <c r="S20" s="60">
        <f t="shared" si="2"/>
        <v>0</v>
      </c>
      <c r="T20" s="31"/>
      <c r="U20" s="127">
        <f>+'DoMin Template'!T19</f>
        <v>0</v>
      </c>
      <c r="V20" s="127">
        <f>+'DoMin Template'!U19</f>
        <v>0</v>
      </c>
      <c r="W20" s="127">
        <f>+'DoMin Template'!V19</f>
        <v>0</v>
      </c>
      <c r="X20" s="126">
        <v>0</v>
      </c>
      <c r="Y20" s="126">
        <v>0</v>
      </c>
      <c r="Z20" s="126">
        <v>0</v>
      </c>
      <c r="AA20" s="126">
        <v>0</v>
      </c>
      <c r="AB20" s="126">
        <v>0</v>
      </c>
      <c r="AC20" s="126">
        <v>0</v>
      </c>
      <c r="AD20" s="126">
        <v>0</v>
      </c>
      <c r="AE20" s="126">
        <v>0</v>
      </c>
      <c r="AF20" s="126">
        <v>0</v>
      </c>
      <c r="AG20" s="126">
        <v>0</v>
      </c>
      <c r="AH20" s="126">
        <v>0</v>
      </c>
      <c r="AI20" s="126">
        <v>0</v>
      </c>
      <c r="AJ20" s="126">
        <v>0</v>
      </c>
      <c r="AK20" s="126">
        <v>0</v>
      </c>
      <c r="AL20" s="126">
        <v>0</v>
      </c>
      <c r="AM20" s="126">
        <v>0</v>
      </c>
      <c r="AN20" s="126">
        <v>0</v>
      </c>
      <c r="AO20" s="126">
        <v>0</v>
      </c>
      <c r="AP20" s="126">
        <v>0</v>
      </c>
      <c r="AQ20" s="126">
        <v>0</v>
      </c>
      <c r="AR20" s="126">
        <v>0</v>
      </c>
      <c r="AS20" s="126">
        <v>0</v>
      </c>
    </row>
    <row r="21" spans="1:45" x14ac:dyDescent="0.35">
      <c r="A21" s="8" t="s">
        <v>43</v>
      </c>
      <c r="B21" s="8" t="s">
        <v>44</v>
      </c>
      <c r="C21" s="8" t="s">
        <v>35</v>
      </c>
      <c r="D21" s="61"/>
      <c r="E21" s="61"/>
      <c r="F21" s="58">
        <v>3246</v>
      </c>
      <c r="G21" s="59"/>
      <c r="H21" s="61"/>
      <c r="I21" s="61"/>
      <c r="J21" s="61"/>
      <c r="K21" s="61"/>
      <c r="L21" s="61"/>
      <c r="M21" s="61"/>
      <c r="N21" s="61"/>
      <c r="O21" s="61"/>
      <c r="P21" s="61"/>
      <c r="Q21" s="33"/>
      <c r="R21" s="60">
        <f>NPV('Key Vars Assumptions'!$B$10,U21:AS21)</f>
        <v>0</v>
      </c>
      <c r="S21" s="60">
        <f t="shared" si="2"/>
        <v>0</v>
      </c>
      <c r="T21" s="31"/>
      <c r="U21" s="127">
        <f>+'DoMin Template'!T20</f>
        <v>0</v>
      </c>
      <c r="V21" s="127">
        <f>+'DoMin Template'!U20</f>
        <v>0</v>
      </c>
      <c r="W21" s="127">
        <f>+'DoMin Template'!V20</f>
        <v>0</v>
      </c>
      <c r="X21" s="126">
        <v>0</v>
      </c>
      <c r="Y21" s="126">
        <v>0</v>
      </c>
      <c r="Z21" s="126">
        <v>0</v>
      </c>
      <c r="AA21" s="126">
        <v>0</v>
      </c>
      <c r="AB21" s="126">
        <v>0</v>
      </c>
      <c r="AC21" s="126">
        <v>0</v>
      </c>
      <c r="AD21" s="126">
        <v>0</v>
      </c>
      <c r="AE21" s="126">
        <v>0</v>
      </c>
      <c r="AF21" s="126">
        <v>0</v>
      </c>
      <c r="AG21" s="126">
        <v>0</v>
      </c>
      <c r="AH21" s="126">
        <v>0</v>
      </c>
      <c r="AI21" s="126">
        <v>0</v>
      </c>
      <c r="AJ21" s="126">
        <v>0</v>
      </c>
      <c r="AK21" s="126">
        <v>0</v>
      </c>
      <c r="AL21" s="126">
        <v>0</v>
      </c>
      <c r="AM21" s="126">
        <v>0</v>
      </c>
      <c r="AN21" s="126">
        <v>0</v>
      </c>
      <c r="AO21" s="126">
        <v>0</v>
      </c>
      <c r="AP21" s="126">
        <v>0</v>
      </c>
      <c r="AQ21" s="126">
        <v>0</v>
      </c>
      <c r="AR21" s="126">
        <v>0</v>
      </c>
      <c r="AS21" s="126">
        <v>0</v>
      </c>
    </row>
    <row r="22" spans="1:45" x14ac:dyDescent="0.35">
      <c r="A22" s="8" t="s">
        <v>43</v>
      </c>
      <c r="B22" s="8" t="s">
        <v>44</v>
      </c>
      <c r="C22" s="8" t="s">
        <v>36</v>
      </c>
      <c r="D22" s="61"/>
      <c r="E22" s="61"/>
      <c r="F22" s="61"/>
      <c r="G22" s="58">
        <v>843</v>
      </c>
      <c r="H22" s="61"/>
      <c r="I22" s="61"/>
      <c r="J22" s="61"/>
      <c r="K22" s="61"/>
      <c r="L22" s="61"/>
      <c r="M22" s="61"/>
      <c r="N22" s="61"/>
      <c r="O22" s="61"/>
      <c r="P22" s="61"/>
      <c r="Q22" s="33"/>
      <c r="R22" s="60">
        <f>NPV('Key Vars Assumptions'!$B$10,U22:AS22)</f>
        <v>0</v>
      </c>
      <c r="S22" s="60">
        <f t="shared" si="2"/>
        <v>0</v>
      </c>
      <c r="T22" s="31"/>
      <c r="U22" s="127">
        <f>+'DoMin Template'!T21</f>
        <v>0</v>
      </c>
      <c r="V22" s="127">
        <f>+'DoMin Template'!U21</f>
        <v>0</v>
      </c>
      <c r="W22" s="127">
        <f>+'DoMin Template'!V21</f>
        <v>0</v>
      </c>
      <c r="X22" s="126">
        <v>0</v>
      </c>
      <c r="Y22" s="126">
        <v>0</v>
      </c>
      <c r="Z22" s="126">
        <v>0</v>
      </c>
      <c r="AA22" s="126">
        <v>0</v>
      </c>
      <c r="AB22" s="126">
        <v>0</v>
      </c>
      <c r="AC22" s="126">
        <v>0</v>
      </c>
      <c r="AD22" s="126">
        <v>0</v>
      </c>
      <c r="AE22" s="126">
        <v>0</v>
      </c>
      <c r="AF22" s="126">
        <v>0</v>
      </c>
      <c r="AG22" s="126">
        <v>0</v>
      </c>
      <c r="AH22" s="126">
        <v>0</v>
      </c>
      <c r="AI22" s="126">
        <v>0</v>
      </c>
      <c r="AJ22" s="126">
        <v>0</v>
      </c>
      <c r="AK22" s="126">
        <v>0</v>
      </c>
      <c r="AL22" s="126">
        <v>0</v>
      </c>
      <c r="AM22" s="126">
        <v>0</v>
      </c>
      <c r="AN22" s="126">
        <v>0</v>
      </c>
      <c r="AO22" s="126">
        <v>0</v>
      </c>
      <c r="AP22" s="126">
        <v>0</v>
      </c>
      <c r="AQ22" s="126">
        <v>0</v>
      </c>
      <c r="AR22" s="126">
        <v>0</v>
      </c>
      <c r="AS22" s="126">
        <v>0</v>
      </c>
    </row>
    <row r="23" spans="1:45" x14ac:dyDescent="0.35">
      <c r="A23" s="8" t="s">
        <v>43</v>
      </c>
      <c r="B23" s="8" t="s">
        <v>44</v>
      </c>
      <c r="C23" s="8" t="s">
        <v>38</v>
      </c>
      <c r="D23" s="61"/>
      <c r="E23" s="61"/>
      <c r="F23" s="61"/>
      <c r="G23" s="61"/>
      <c r="H23" s="58">
        <v>22227</v>
      </c>
      <c r="I23" s="61"/>
      <c r="J23" s="61"/>
      <c r="K23" s="61"/>
      <c r="L23" s="61"/>
      <c r="M23" s="61"/>
      <c r="N23" s="61"/>
      <c r="O23" s="61"/>
      <c r="P23" s="61"/>
      <c r="Q23" s="33"/>
      <c r="R23" s="60">
        <f>NPV('Key Vars Assumptions'!$B$10,U23:AS23)</f>
        <v>0</v>
      </c>
      <c r="S23" s="60">
        <f t="shared" si="2"/>
        <v>0</v>
      </c>
      <c r="T23" s="31"/>
      <c r="U23" s="127">
        <f>+'DoMin Template'!T22</f>
        <v>0</v>
      </c>
      <c r="V23" s="127">
        <f>+'DoMin Template'!U22</f>
        <v>0</v>
      </c>
      <c r="W23" s="127">
        <f>+'DoMin Template'!V22</f>
        <v>0</v>
      </c>
      <c r="X23" s="126">
        <v>0</v>
      </c>
      <c r="Y23" s="126">
        <v>0</v>
      </c>
      <c r="Z23" s="126">
        <v>0</v>
      </c>
      <c r="AA23" s="126">
        <v>0</v>
      </c>
      <c r="AB23" s="126">
        <v>0</v>
      </c>
      <c r="AC23" s="126">
        <v>0</v>
      </c>
      <c r="AD23" s="126">
        <v>0</v>
      </c>
      <c r="AE23" s="126">
        <v>0</v>
      </c>
      <c r="AF23" s="126">
        <v>0</v>
      </c>
      <c r="AG23" s="126">
        <v>0</v>
      </c>
      <c r="AH23" s="126">
        <v>0</v>
      </c>
      <c r="AI23" s="126">
        <v>0</v>
      </c>
      <c r="AJ23" s="126">
        <v>0</v>
      </c>
      <c r="AK23" s="126">
        <v>0</v>
      </c>
      <c r="AL23" s="126">
        <v>0</v>
      </c>
      <c r="AM23" s="126">
        <v>0</v>
      </c>
      <c r="AN23" s="126">
        <v>0</v>
      </c>
      <c r="AO23" s="126">
        <v>0</v>
      </c>
      <c r="AP23" s="126">
        <v>0</v>
      </c>
      <c r="AQ23" s="126">
        <v>0</v>
      </c>
      <c r="AR23" s="126">
        <v>0</v>
      </c>
      <c r="AS23" s="126">
        <v>0</v>
      </c>
    </row>
    <row r="24" spans="1:45" x14ac:dyDescent="0.35">
      <c r="A24" s="8" t="s">
        <v>43</v>
      </c>
      <c r="B24" s="8" t="s">
        <v>44</v>
      </c>
      <c r="C24" s="8" t="s">
        <v>39</v>
      </c>
      <c r="D24" s="61"/>
      <c r="E24" s="61"/>
      <c r="F24" s="61"/>
      <c r="G24" s="61"/>
      <c r="H24" s="61"/>
      <c r="I24" s="62">
        <f>+'DoMin+BLM Template'!I24</f>
        <v>0</v>
      </c>
      <c r="J24" s="61"/>
      <c r="K24" s="61"/>
      <c r="L24" s="61"/>
      <c r="M24" s="61"/>
      <c r="N24" s="61"/>
      <c r="O24" s="61"/>
      <c r="P24" s="61"/>
      <c r="Q24" s="33"/>
      <c r="R24" s="60">
        <f>NPV('Key Vars Assumptions'!$B$10,U24:AS24)</f>
        <v>0</v>
      </c>
      <c r="S24" s="60">
        <f t="shared" si="2"/>
        <v>0</v>
      </c>
      <c r="T24" s="31"/>
      <c r="U24" s="127">
        <f>+'DoMin Template'!T23</f>
        <v>0</v>
      </c>
      <c r="V24" s="127">
        <f>+'DoMin Template'!U23</f>
        <v>0</v>
      </c>
      <c r="W24" s="127">
        <f>+'DoMin Template'!V23</f>
        <v>0</v>
      </c>
      <c r="X24" s="126">
        <v>0</v>
      </c>
      <c r="Y24" s="126">
        <v>0</v>
      </c>
      <c r="Z24" s="126">
        <v>0</v>
      </c>
      <c r="AA24" s="126">
        <v>0</v>
      </c>
      <c r="AB24" s="126">
        <v>0</v>
      </c>
      <c r="AC24" s="126">
        <v>0</v>
      </c>
      <c r="AD24" s="126">
        <v>0</v>
      </c>
      <c r="AE24" s="126">
        <v>0</v>
      </c>
      <c r="AF24" s="126">
        <v>0</v>
      </c>
      <c r="AG24" s="126">
        <v>0</v>
      </c>
      <c r="AH24" s="126">
        <v>0</v>
      </c>
      <c r="AI24" s="126">
        <v>0</v>
      </c>
      <c r="AJ24" s="126">
        <v>0</v>
      </c>
      <c r="AK24" s="126">
        <v>0</v>
      </c>
      <c r="AL24" s="126">
        <v>0</v>
      </c>
      <c r="AM24" s="126">
        <v>0</v>
      </c>
      <c r="AN24" s="126">
        <v>0</v>
      </c>
      <c r="AO24" s="126">
        <v>0</v>
      </c>
      <c r="AP24" s="126">
        <v>0</v>
      </c>
      <c r="AQ24" s="126">
        <v>0</v>
      </c>
      <c r="AR24" s="126">
        <v>0</v>
      </c>
      <c r="AS24" s="126">
        <v>0</v>
      </c>
    </row>
    <row r="25" spans="1:45" x14ac:dyDescent="0.35">
      <c r="A25" s="8" t="s">
        <v>43</v>
      </c>
      <c r="B25" s="8" t="s">
        <v>44</v>
      </c>
      <c r="C25" s="8" t="s">
        <v>40</v>
      </c>
      <c r="D25" s="61"/>
      <c r="E25" s="61"/>
      <c r="F25" s="61"/>
      <c r="G25" s="61"/>
      <c r="H25" s="61"/>
      <c r="I25" s="61"/>
      <c r="J25" s="58">
        <v>8508</v>
      </c>
      <c r="K25" s="59"/>
      <c r="L25" s="61"/>
      <c r="M25" s="61"/>
      <c r="N25" s="61"/>
      <c r="O25" s="61"/>
      <c r="P25" s="61"/>
      <c r="Q25" s="33"/>
      <c r="R25" s="60">
        <f>NPV('Key Vars Assumptions'!$B$10,U25:AS25)</f>
        <v>0</v>
      </c>
      <c r="S25" s="60">
        <f t="shared" si="2"/>
        <v>0</v>
      </c>
      <c r="T25" s="31"/>
      <c r="U25" s="127">
        <f>+'DoMin Template'!T24</f>
        <v>0</v>
      </c>
      <c r="V25" s="127">
        <f>+'DoMin Template'!U24</f>
        <v>0</v>
      </c>
      <c r="W25" s="127">
        <f>+'DoMin Template'!V24</f>
        <v>0</v>
      </c>
      <c r="X25" s="126">
        <v>0</v>
      </c>
      <c r="Y25" s="126">
        <v>0</v>
      </c>
      <c r="Z25" s="126">
        <v>0</v>
      </c>
      <c r="AA25" s="126">
        <v>0</v>
      </c>
      <c r="AB25" s="126">
        <v>0</v>
      </c>
      <c r="AC25" s="126">
        <v>0</v>
      </c>
      <c r="AD25" s="126">
        <v>0</v>
      </c>
      <c r="AE25" s="126">
        <v>0</v>
      </c>
      <c r="AF25" s="126">
        <v>0</v>
      </c>
      <c r="AG25" s="126">
        <v>0</v>
      </c>
      <c r="AH25" s="126">
        <v>0</v>
      </c>
      <c r="AI25" s="126">
        <v>0</v>
      </c>
      <c r="AJ25" s="126">
        <v>0</v>
      </c>
      <c r="AK25" s="126">
        <v>0</v>
      </c>
      <c r="AL25" s="126">
        <v>0</v>
      </c>
      <c r="AM25" s="126">
        <v>0</v>
      </c>
      <c r="AN25" s="126">
        <v>0</v>
      </c>
      <c r="AO25" s="126">
        <v>0</v>
      </c>
      <c r="AP25" s="126">
        <v>0</v>
      </c>
      <c r="AQ25" s="126">
        <v>0</v>
      </c>
      <c r="AR25" s="126">
        <v>0</v>
      </c>
      <c r="AS25" s="126">
        <v>0</v>
      </c>
    </row>
    <row r="26" spans="1:45" x14ac:dyDescent="0.35">
      <c r="A26" s="8" t="s">
        <v>43</v>
      </c>
      <c r="B26" s="8" t="s">
        <v>44</v>
      </c>
      <c r="C26" s="8" t="s">
        <v>71</v>
      </c>
      <c r="D26" s="61"/>
      <c r="E26" s="61"/>
      <c r="F26" s="61"/>
      <c r="G26" s="61"/>
      <c r="H26" s="61"/>
      <c r="I26" s="61"/>
      <c r="J26" s="61"/>
      <c r="K26" s="58">
        <v>12837</v>
      </c>
      <c r="L26" s="61"/>
      <c r="M26" s="61"/>
      <c r="N26" s="61"/>
      <c r="O26" s="61"/>
      <c r="P26" s="61"/>
      <c r="Q26" s="33"/>
      <c r="R26" s="60">
        <f>NPV('Key Vars Assumptions'!$B$10,U26:AS26)</f>
        <v>11988.204641329519</v>
      </c>
      <c r="S26" s="60">
        <f t="shared" si="2"/>
        <v>12837</v>
      </c>
      <c r="T26" s="31"/>
      <c r="U26" s="126">
        <v>4279</v>
      </c>
      <c r="V26" s="126">
        <v>4279</v>
      </c>
      <c r="W26" s="126">
        <v>4279</v>
      </c>
      <c r="X26" s="126">
        <v>0</v>
      </c>
      <c r="Y26" s="126">
        <v>0</v>
      </c>
      <c r="Z26" s="126">
        <v>0</v>
      </c>
      <c r="AA26" s="126">
        <v>0</v>
      </c>
      <c r="AB26" s="126">
        <v>0</v>
      </c>
      <c r="AC26" s="126">
        <v>0</v>
      </c>
      <c r="AD26" s="126">
        <v>0</v>
      </c>
      <c r="AE26" s="126">
        <v>0</v>
      </c>
      <c r="AF26" s="126">
        <v>0</v>
      </c>
      <c r="AG26" s="126">
        <v>0</v>
      </c>
      <c r="AH26" s="126">
        <v>0</v>
      </c>
      <c r="AI26" s="126">
        <v>0</v>
      </c>
      <c r="AJ26" s="126">
        <v>0</v>
      </c>
      <c r="AK26" s="126">
        <v>0</v>
      </c>
      <c r="AL26" s="126">
        <v>0</v>
      </c>
      <c r="AM26" s="126">
        <v>0</v>
      </c>
      <c r="AN26" s="126">
        <v>0</v>
      </c>
      <c r="AO26" s="126">
        <v>0</v>
      </c>
      <c r="AP26" s="126">
        <v>0</v>
      </c>
      <c r="AQ26" s="126">
        <v>0</v>
      </c>
      <c r="AR26" s="126">
        <v>0</v>
      </c>
      <c r="AS26" s="126">
        <v>0</v>
      </c>
    </row>
    <row r="27" spans="1:45" x14ac:dyDescent="0.35">
      <c r="A27" s="8" t="s">
        <v>43</v>
      </c>
      <c r="B27" s="8" t="s">
        <v>44</v>
      </c>
      <c r="C27" s="8" t="s">
        <v>42</v>
      </c>
      <c r="D27" s="61"/>
      <c r="E27" s="61"/>
      <c r="F27" s="61"/>
      <c r="G27" s="61"/>
      <c r="H27" s="61"/>
      <c r="I27" s="61"/>
      <c r="J27" s="61"/>
      <c r="K27" s="61"/>
      <c r="L27" s="58">
        <v>2500</v>
      </c>
      <c r="M27" s="61"/>
      <c r="N27" s="61"/>
      <c r="O27" s="61"/>
      <c r="P27" s="61"/>
      <c r="Q27" s="33"/>
      <c r="R27" s="60">
        <f>NPV('Key Vars Assumptions'!$B$10,U27:AS27)</f>
        <v>450.97135283401116</v>
      </c>
      <c r="S27" s="60">
        <f t="shared" si="2"/>
        <v>500</v>
      </c>
      <c r="T27" s="31"/>
      <c r="U27" s="127">
        <f>+'DoMin Template'!T26</f>
        <v>0</v>
      </c>
      <c r="V27" s="126">
        <v>0</v>
      </c>
      <c r="W27" s="126">
        <v>500</v>
      </c>
      <c r="X27" s="126">
        <v>0</v>
      </c>
      <c r="Y27" s="126">
        <v>0</v>
      </c>
      <c r="Z27" s="126">
        <v>0</v>
      </c>
      <c r="AA27" s="126">
        <v>0</v>
      </c>
      <c r="AB27" s="126">
        <v>0</v>
      </c>
      <c r="AC27" s="126">
        <v>0</v>
      </c>
      <c r="AD27" s="126">
        <v>0</v>
      </c>
      <c r="AE27" s="126">
        <v>0</v>
      </c>
      <c r="AF27" s="126">
        <v>0</v>
      </c>
      <c r="AG27" s="126">
        <v>0</v>
      </c>
      <c r="AH27" s="126">
        <v>0</v>
      </c>
      <c r="AI27" s="126">
        <v>0</v>
      </c>
      <c r="AJ27" s="126">
        <v>0</v>
      </c>
      <c r="AK27" s="126">
        <v>0</v>
      </c>
      <c r="AL27" s="126">
        <v>0</v>
      </c>
      <c r="AM27" s="126">
        <v>0</v>
      </c>
      <c r="AN27" s="126">
        <v>0</v>
      </c>
      <c r="AO27" s="126">
        <v>0</v>
      </c>
      <c r="AP27" s="126">
        <v>0</v>
      </c>
      <c r="AQ27" s="126">
        <v>0</v>
      </c>
      <c r="AR27" s="126">
        <v>0</v>
      </c>
      <c r="AS27" s="126">
        <v>0</v>
      </c>
    </row>
    <row r="28" spans="1:45" x14ac:dyDescent="0.35">
      <c r="A28" s="8" t="s">
        <v>43</v>
      </c>
      <c r="B28" s="8" t="s">
        <v>44</v>
      </c>
      <c r="C28" s="8" t="s">
        <v>86</v>
      </c>
      <c r="D28" s="61"/>
      <c r="E28" s="61"/>
      <c r="F28" s="61"/>
      <c r="G28" s="61"/>
      <c r="H28" s="61"/>
      <c r="I28" s="61"/>
      <c r="J28" s="61"/>
      <c r="K28" s="61"/>
      <c r="L28" s="61"/>
      <c r="M28" s="58">
        <v>12434</v>
      </c>
      <c r="N28" s="61"/>
      <c r="O28" s="61"/>
      <c r="P28" s="61"/>
      <c r="Q28" s="33"/>
      <c r="R28" s="60">
        <f>NPV('Key Vars Assumptions'!$B$10,U28:AS28)</f>
        <v>0</v>
      </c>
      <c r="S28" s="60">
        <f t="shared" si="2"/>
        <v>0</v>
      </c>
      <c r="T28" s="31"/>
      <c r="U28" s="127">
        <f>+'DoMin Template'!T27</f>
        <v>0</v>
      </c>
      <c r="V28" s="127">
        <f>+'DoMin Template'!U27</f>
        <v>0</v>
      </c>
      <c r="W28" s="126">
        <v>0</v>
      </c>
      <c r="X28" s="126">
        <v>0</v>
      </c>
      <c r="Y28" s="126">
        <v>0</v>
      </c>
      <c r="Z28" s="126">
        <v>0</v>
      </c>
      <c r="AA28" s="126">
        <v>0</v>
      </c>
      <c r="AB28" s="126">
        <v>0</v>
      </c>
      <c r="AC28" s="126">
        <v>0</v>
      </c>
      <c r="AD28" s="126">
        <v>0</v>
      </c>
      <c r="AE28" s="126">
        <v>0</v>
      </c>
      <c r="AF28" s="126">
        <v>0</v>
      </c>
      <c r="AG28" s="126">
        <v>0</v>
      </c>
      <c r="AH28" s="126">
        <v>0</v>
      </c>
      <c r="AI28" s="126">
        <v>0</v>
      </c>
      <c r="AJ28" s="126">
        <v>0</v>
      </c>
      <c r="AK28" s="126">
        <v>0</v>
      </c>
      <c r="AL28" s="126">
        <v>0</v>
      </c>
      <c r="AM28" s="126">
        <v>0</v>
      </c>
      <c r="AN28" s="126">
        <v>0</v>
      </c>
      <c r="AO28" s="126">
        <v>0</v>
      </c>
      <c r="AP28" s="126">
        <v>0</v>
      </c>
      <c r="AQ28" s="126">
        <v>0</v>
      </c>
      <c r="AR28" s="126">
        <v>0</v>
      </c>
      <c r="AS28" s="126">
        <v>0</v>
      </c>
    </row>
    <row r="29" spans="1:45" x14ac:dyDescent="0.35">
      <c r="A29" s="8" t="s">
        <v>43</v>
      </c>
      <c r="B29" s="8" t="s">
        <v>44</v>
      </c>
      <c r="C29" s="8" t="s">
        <v>91</v>
      </c>
      <c r="D29" s="61"/>
      <c r="E29" s="61"/>
      <c r="F29" s="61"/>
      <c r="G29" s="61"/>
      <c r="H29" s="61"/>
      <c r="I29" s="61"/>
      <c r="J29" s="61"/>
      <c r="K29" s="61"/>
      <c r="L29" s="61"/>
      <c r="M29" s="61"/>
      <c r="N29" s="58">
        <v>0</v>
      </c>
      <c r="O29" s="61"/>
      <c r="P29" s="61"/>
      <c r="Q29" s="33"/>
      <c r="R29" s="60">
        <f>NPV('Key Vars Assumptions'!$B$10,U29:AS29)</f>
        <v>0</v>
      </c>
      <c r="S29" s="60">
        <f t="shared" si="2"/>
        <v>0</v>
      </c>
      <c r="T29" s="31"/>
      <c r="U29" s="127">
        <f>+'DoMin Template'!T28</f>
        <v>0</v>
      </c>
      <c r="V29" s="127">
        <f>+'DoMin Template'!U28</f>
        <v>0</v>
      </c>
      <c r="W29" s="127">
        <f>+'DoMin Template'!V28</f>
        <v>0</v>
      </c>
      <c r="X29" s="126">
        <v>0</v>
      </c>
      <c r="Y29" s="126">
        <v>0</v>
      </c>
      <c r="Z29" s="126">
        <v>0</v>
      </c>
      <c r="AA29" s="126">
        <v>0</v>
      </c>
      <c r="AB29" s="126">
        <v>0</v>
      </c>
      <c r="AC29" s="126">
        <v>0</v>
      </c>
      <c r="AD29" s="126">
        <v>0</v>
      </c>
      <c r="AE29" s="126">
        <v>0</v>
      </c>
      <c r="AF29" s="126">
        <v>0</v>
      </c>
      <c r="AG29" s="126">
        <v>0</v>
      </c>
      <c r="AH29" s="126">
        <v>0</v>
      </c>
      <c r="AI29" s="126">
        <v>0</v>
      </c>
      <c r="AJ29" s="126">
        <v>0</v>
      </c>
      <c r="AK29" s="126">
        <v>0</v>
      </c>
      <c r="AL29" s="126">
        <v>0</v>
      </c>
      <c r="AM29" s="126">
        <v>0</v>
      </c>
      <c r="AN29" s="126">
        <v>0</v>
      </c>
      <c r="AO29" s="126">
        <v>0</v>
      </c>
      <c r="AP29" s="126">
        <v>0</v>
      </c>
      <c r="AQ29" s="126">
        <v>0</v>
      </c>
      <c r="AR29" s="126">
        <v>0</v>
      </c>
      <c r="AS29" s="126">
        <v>0</v>
      </c>
    </row>
    <row r="30" spans="1:45" s="104" customFormat="1" x14ac:dyDescent="0.35">
      <c r="A30" s="101" t="s">
        <v>43</v>
      </c>
      <c r="B30" s="101" t="s">
        <v>44</v>
      </c>
      <c r="C30" s="101" t="s">
        <v>127</v>
      </c>
      <c r="D30" s="61"/>
      <c r="E30" s="61"/>
      <c r="F30" s="61"/>
      <c r="G30" s="61"/>
      <c r="H30" s="61"/>
      <c r="I30" s="61"/>
      <c r="J30" s="61"/>
      <c r="K30" s="61"/>
      <c r="L30" s="61"/>
      <c r="M30" s="61"/>
      <c r="N30" s="61"/>
      <c r="O30" s="58">
        <v>165046</v>
      </c>
      <c r="P30" s="61"/>
      <c r="Q30" s="33"/>
      <c r="R30" s="60">
        <f>NPV('Key Vars Assumptions'!$B$10,U30:AS30)</f>
        <v>148862.03579968441</v>
      </c>
      <c r="S30" s="60">
        <f t="shared" ref="S30:S31" si="3">SUM(U30:AS30)</f>
        <v>165046</v>
      </c>
      <c r="T30" s="31"/>
      <c r="U30" s="126">
        <v>0</v>
      </c>
      <c r="V30" s="126">
        <v>0</v>
      </c>
      <c r="W30" s="126">
        <v>165046</v>
      </c>
      <c r="X30" s="126">
        <v>0</v>
      </c>
      <c r="Y30" s="126">
        <v>0</v>
      </c>
      <c r="Z30" s="126">
        <v>0</v>
      </c>
      <c r="AA30" s="126">
        <v>0</v>
      </c>
      <c r="AB30" s="126">
        <v>0</v>
      </c>
      <c r="AC30" s="126">
        <v>0</v>
      </c>
      <c r="AD30" s="126">
        <v>0</v>
      </c>
      <c r="AE30" s="126">
        <v>0</v>
      </c>
      <c r="AF30" s="126">
        <v>0</v>
      </c>
      <c r="AG30" s="126">
        <v>0</v>
      </c>
      <c r="AH30" s="126">
        <v>0</v>
      </c>
      <c r="AI30" s="126">
        <v>0</v>
      </c>
      <c r="AJ30" s="126">
        <v>0</v>
      </c>
      <c r="AK30" s="126">
        <v>0</v>
      </c>
      <c r="AL30" s="126">
        <v>0</v>
      </c>
      <c r="AM30" s="126">
        <v>0</v>
      </c>
      <c r="AN30" s="126">
        <v>0</v>
      </c>
      <c r="AO30" s="126">
        <v>0</v>
      </c>
      <c r="AP30" s="126">
        <v>0</v>
      </c>
      <c r="AQ30" s="126">
        <v>0</v>
      </c>
      <c r="AR30" s="126">
        <v>0</v>
      </c>
      <c r="AS30" s="126">
        <v>0</v>
      </c>
    </row>
    <row r="31" spans="1:45" s="104" customFormat="1" x14ac:dyDescent="0.35">
      <c r="A31" s="101" t="s">
        <v>43</v>
      </c>
      <c r="B31" s="101" t="s">
        <v>44</v>
      </c>
      <c r="C31" s="101" t="s">
        <v>51</v>
      </c>
      <c r="D31" s="61"/>
      <c r="E31" s="61"/>
      <c r="F31" s="61"/>
      <c r="G31" s="61"/>
      <c r="H31" s="61"/>
      <c r="I31" s="61"/>
      <c r="J31" s="61"/>
      <c r="K31" s="61"/>
      <c r="L31" s="61"/>
      <c r="M31" s="61"/>
      <c r="N31" s="61"/>
      <c r="O31" s="61"/>
      <c r="P31" s="58">
        <v>27500</v>
      </c>
      <c r="Q31" s="33"/>
      <c r="R31" s="60">
        <f>NPV('Key Vars Assumptions'!$B$10,U31:AS31)</f>
        <v>24803.424405870614</v>
      </c>
      <c r="S31" s="60">
        <f t="shared" si="3"/>
        <v>27500</v>
      </c>
      <c r="T31" s="31"/>
      <c r="U31" s="126">
        <v>0</v>
      </c>
      <c r="V31" s="126">
        <v>0</v>
      </c>
      <c r="W31" s="126">
        <v>27500</v>
      </c>
      <c r="X31" s="126">
        <v>0</v>
      </c>
      <c r="Y31" s="126">
        <v>0</v>
      </c>
      <c r="Z31" s="126">
        <v>0</v>
      </c>
      <c r="AA31" s="126">
        <v>0</v>
      </c>
      <c r="AB31" s="126">
        <v>0</v>
      </c>
      <c r="AC31" s="126">
        <v>0</v>
      </c>
      <c r="AD31" s="126">
        <v>0</v>
      </c>
      <c r="AE31" s="126">
        <v>0</v>
      </c>
      <c r="AF31" s="126">
        <v>0</v>
      </c>
      <c r="AG31" s="126">
        <v>0</v>
      </c>
      <c r="AH31" s="126">
        <v>0</v>
      </c>
      <c r="AI31" s="126">
        <v>0</v>
      </c>
      <c r="AJ31" s="126">
        <v>0</v>
      </c>
      <c r="AK31" s="126">
        <v>0</v>
      </c>
      <c r="AL31" s="126">
        <v>0</v>
      </c>
      <c r="AM31" s="126">
        <v>0</v>
      </c>
      <c r="AN31" s="126">
        <v>0</v>
      </c>
      <c r="AO31" s="126">
        <v>0</v>
      </c>
      <c r="AP31" s="126">
        <v>0</v>
      </c>
      <c r="AQ31" s="126">
        <v>0</v>
      </c>
      <c r="AR31" s="126">
        <v>0</v>
      </c>
      <c r="AS31" s="126">
        <v>0</v>
      </c>
    </row>
    <row r="32" spans="1:45" x14ac:dyDescent="0.35">
      <c r="A32" s="8"/>
      <c r="B32" s="8"/>
      <c r="C32" s="8"/>
      <c r="D32" s="65"/>
      <c r="E32" s="65"/>
      <c r="F32" s="65"/>
      <c r="G32" s="65"/>
      <c r="H32" s="65"/>
      <c r="I32" s="65"/>
      <c r="J32" s="65"/>
      <c r="K32" s="65"/>
      <c r="L32" s="65"/>
      <c r="M32" s="65"/>
      <c r="N32" s="65"/>
      <c r="O32" s="65"/>
      <c r="P32" s="65"/>
      <c r="Q32" s="33"/>
      <c r="R32" s="64"/>
      <c r="S32" s="64"/>
      <c r="T32" s="33"/>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row>
    <row r="33" spans="1:47" x14ac:dyDescent="0.35">
      <c r="A33" s="8" t="s">
        <v>45</v>
      </c>
      <c r="B33" s="8" t="s">
        <v>99</v>
      </c>
      <c r="C33" s="8" t="s">
        <v>32</v>
      </c>
      <c r="D33" s="62">
        <f>+'DoMin+BLM Template'!D33</f>
        <v>0</v>
      </c>
      <c r="E33" s="59"/>
      <c r="F33" s="59"/>
      <c r="G33" s="59"/>
      <c r="H33" s="59"/>
      <c r="I33" s="59"/>
      <c r="J33" s="59"/>
      <c r="K33" s="59"/>
      <c r="L33" s="59"/>
      <c r="M33" s="59"/>
      <c r="N33" s="59"/>
      <c r="O33" s="59"/>
      <c r="P33" s="59"/>
      <c r="Q33" s="33"/>
      <c r="R33" s="60">
        <f>NPV('Key Vars Assumptions'!$B$10,U33:AS33)</f>
        <v>0</v>
      </c>
      <c r="S33" s="60">
        <f t="shared" ref="S33:S42" si="4">SUM(U33:AS33)</f>
        <v>0</v>
      </c>
      <c r="T33" s="31"/>
      <c r="U33" s="127">
        <f>+'DoMin Template'!T31</f>
        <v>0</v>
      </c>
      <c r="V33" s="127">
        <f>+'DoMin Template'!U31</f>
        <v>0</v>
      </c>
      <c r="W33" s="127">
        <f>+'DoMin Template'!V31</f>
        <v>0</v>
      </c>
      <c r="X33" s="127">
        <f>+'DoMin Template'!W31</f>
        <v>0</v>
      </c>
      <c r="Y33" s="127">
        <f>+'DoMin Template'!X31</f>
        <v>0</v>
      </c>
      <c r="Z33" s="127">
        <f>+'DoMin Template'!Y31</f>
        <v>0</v>
      </c>
      <c r="AA33" s="127">
        <f>+'DoMin Template'!Z31</f>
        <v>0</v>
      </c>
      <c r="AB33" s="127">
        <f>+'DoMin Template'!AA31</f>
        <v>0</v>
      </c>
      <c r="AC33" s="127">
        <f>+'DoMin Template'!AB31</f>
        <v>0</v>
      </c>
      <c r="AD33" s="127">
        <f>+'DoMin Template'!AC31</f>
        <v>0</v>
      </c>
      <c r="AE33" s="127">
        <f>+'DoMin Template'!AD31</f>
        <v>0</v>
      </c>
      <c r="AF33" s="127">
        <f>+'DoMin Template'!AE31</f>
        <v>0</v>
      </c>
      <c r="AG33" s="127">
        <f>+'DoMin Template'!AF31</f>
        <v>0</v>
      </c>
      <c r="AH33" s="127">
        <f>+'DoMin Template'!AG31</f>
        <v>0</v>
      </c>
      <c r="AI33" s="127">
        <f>+'DoMin Template'!AH31</f>
        <v>0</v>
      </c>
      <c r="AJ33" s="127">
        <f>+'DoMin Template'!AI31</f>
        <v>0</v>
      </c>
      <c r="AK33" s="127">
        <f>+'DoMin Template'!AJ31</f>
        <v>0</v>
      </c>
      <c r="AL33" s="127">
        <f>+'DoMin Template'!AK31</f>
        <v>0</v>
      </c>
      <c r="AM33" s="127">
        <f>+'DoMin Template'!AL31</f>
        <v>0</v>
      </c>
      <c r="AN33" s="127">
        <f>+'DoMin Template'!AM31</f>
        <v>0</v>
      </c>
      <c r="AO33" s="127">
        <f>+'DoMin Template'!AN31</f>
        <v>0</v>
      </c>
      <c r="AP33" s="127">
        <f>+'DoMin Template'!AO31</f>
        <v>0</v>
      </c>
      <c r="AQ33" s="127">
        <f>+'DoMin Template'!AP31</f>
        <v>0</v>
      </c>
      <c r="AR33" s="127">
        <f>+'DoMin Template'!AQ31</f>
        <v>0</v>
      </c>
      <c r="AS33" s="127">
        <f>+'DoMin Template'!AR31</f>
        <v>0</v>
      </c>
      <c r="AU33" s="105">
        <f>AVERAGE(X33:AS33)</f>
        <v>0</v>
      </c>
    </row>
    <row r="34" spans="1:47" x14ac:dyDescent="0.35">
      <c r="A34" s="8" t="s">
        <v>45</v>
      </c>
      <c r="B34" s="8" t="s">
        <v>99</v>
      </c>
      <c r="C34" s="8" t="s">
        <v>37</v>
      </c>
      <c r="D34" s="61"/>
      <c r="E34" s="62">
        <f>+'DoMin+BLM Template'!E34</f>
        <v>0</v>
      </c>
      <c r="F34" s="61"/>
      <c r="G34" s="61"/>
      <c r="H34" s="61"/>
      <c r="I34" s="61"/>
      <c r="J34" s="61"/>
      <c r="K34" s="61"/>
      <c r="L34" s="61"/>
      <c r="M34" s="61"/>
      <c r="N34" s="61"/>
      <c r="O34" s="61"/>
      <c r="P34" s="61"/>
      <c r="Q34" s="33"/>
      <c r="R34" s="60">
        <f>NPV('Key Vars Assumptions'!$B$10,U34:AS34)</f>
        <v>0</v>
      </c>
      <c r="S34" s="60">
        <f t="shared" si="4"/>
        <v>0</v>
      </c>
      <c r="T34" s="31"/>
      <c r="U34" s="127">
        <f>+'DoMin Template'!T32</f>
        <v>0</v>
      </c>
      <c r="V34" s="127">
        <f>+'DoMin Template'!U32</f>
        <v>0</v>
      </c>
      <c r="W34" s="127">
        <f>+'DoMin Template'!V32</f>
        <v>0</v>
      </c>
      <c r="X34" s="127">
        <f>+'DoMin Template'!W32</f>
        <v>0</v>
      </c>
      <c r="Y34" s="127">
        <f>+'DoMin Template'!X32</f>
        <v>0</v>
      </c>
      <c r="Z34" s="127">
        <f>+'DoMin Template'!Y32</f>
        <v>0</v>
      </c>
      <c r="AA34" s="127">
        <f>+'DoMin Template'!Z32</f>
        <v>0</v>
      </c>
      <c r="AB34" s="127">
        <f>+'DoMin Template'!AA32</f>
        <v>0</v>
      </c>
      <c r="AC34" s="127">
        <f>+'DoMin Template'!AB32</f>
        <v>0</v>
      </c>
      <c r="AD34" s="127">
        <f>+'DoMin Template'!AC32</f>
        <v>0</v>
      </c>
      <c r="AE34" s="127">
        <f>+'DoMin Template'!AD32</f>
        <v>0</v>
      </c>
      <c r="AF34" s="127">
        <f>+'DoMin Template'!AE32</f>
        <v>0</v>
      </c>
      <c r="AG34" s="127">
        <f>+'DoMin Template'!AF32</f>
        <v>0</v>
      </c>
      <c r="AH34" s="127">
        <f>+'DoMin Template'!AG32</f>
        <v>0</v>
      </c>
      <c r="AI34" s="127">
        <f>+'DoMin Template'!AH32</f>
        <v>0</v>
      </c>
      <c r="AJ34" s="127">
        <f>+'DoMin Template'!AI32</f>
        <v>0</v>
      </c>
      <c r="AK34" s="127">
        <f>+'DoMin Template'!AJ32</f>
        <v>0</v>
      </c>
      <c r="AL34" s="127">
        <f>+'DoMin Template'!AK32</f>
        <v>0</v>
      </c>
      <c r="AM34" s="127">
        <f>+'DoMin Template'!AL32</f>
        <v>0</v>
      </c>
      <c r="AN34" s="127">
        <f>+'DoMin Template'!AM32</f>
        <v>0</v>
      </c>
      <c r="AO34" s="127">
        <f>+'DoMin Template'!AN32</f>
        <v>0</v>
      </c>
      <c r="AP34" s="127">
        <f>+'DoMin Template'!AO32</f>
        <v>0</v>
      </c>
      <c r="AQ34" s="127">
        <f>+'DoMin Template'!AP32</f>
        <v>0</v>
      </c>
      <c r="AR34" s="127">
        <f>+'DoMin Template'!AQ32</f>
        <v>0</v>
      </c>
      <c r="AS34" s="127">
        <f>+'DoMin Template'!AR32</f>
        <v>0</v>
      </c>
      <c r="AU34" s="105">
        <f t="shared" ref="AU34:AU42" si="5">AVERAGE(X34:AS34)</f>
        <v>0</v>
      </c>
    </row>
    <row r="35" spans="1:47" x14ac:dyDescent="0.35">
      <c r="A35" s="8" t="s">
        <v>45</v>
      </c>
      <c r="B35" s="8" t="s">
        <v>99</v>
      </c>
      <c r="C35" s="8" t="s">
        <v>35</v>
      </c>
      <c r="D35" s="61"/>
      <c r="E35" s="61"/>
      <c r="F35" s="62">
        <f>+'DoMin+BLM Template'!F35</f>
        <v>0</v>
      </c>
      <c r="G35" s="59"/>
      <c r="H35" s="61"/>
      <c r="I35" s="61"/>
      <c r="J35" s="61"/>
      <c r="K35" s="61"/>
      <c r="L35" s="61"/>
      <c r="M35" s="61"/>
      <c r="N35" s="61"/>
      <c r="O35" s="61"/>
      <c r="P35" s="61"/>
      <c r="Q35" s="33"/>
      <c r="R35" s="60">
        <f>NPV('Key Vars Assumptions'!$B$10,U35:AS35)</f>
        <v>0</v>
      </c>
      <c r="S35" s="60">
        <f t="shared" si="4"/>
        <v>0</v>
      </c>
      <c r="T35" s="31"/>
      <c r="U35" s="127">
        <f>+'DoMin Template'!T33</f>
        <v>0</v>
      </c>
      <c r="V35" s="127">
        <f>+'DoMin Template'!U33</f>
        <v>0</v>
      </c>
      <c r="W35" s="127">
        <f>+'DoMin Template'!V33</f>
        <v>0</v>
      </c>
      <c r="X35" s="127">
        <f>+'DoMin Template'!W33</f>
        <v>0</v>
      </c>
      <c r="Y35" s="127">
        <f>+'DoMin Template'!X33</f>
        <v>0</v>
      </c>
      <c r="Z35" s="127">
        <f>+'DoMin Template'!Y33</f>
        <v>0</v>
      </c>
      <c r="AA35" s="127">
        <f>+'DoMin Template'!Z33</f>
        <v>0</v>
      </c>
      <c r="AB35" s="127">
        <f>+'DoMin Template'!AA33</f>
        <v>0</v>
      </c>
      <c r="AC35" s="127">
        <f>+'DoMin Template'!AB33</f>
        <v>0</v>
      </c>
      <c r="AD35" s="127">
        <f>+'DoMin Template'!AC33</f>
        <v>0</v>
      </c>
      <c r="AE35" s="127">
        <f>+'DoMin Template'!AD33</f>
        <v>0</v>
      </c>
      <c r="AF35" s="127">
        <f>+'DoMin Template'!AE33</f>
        <v>0</v>
      </c>
      <c r="AG35" s="127">
        <f>+'DoMin Template'!AF33</f>
        <v>0</v>
      </c>
      <c r="AH35" s="127">
        <f>+'DoMin Template'!AG33</f>
        <v>0</v>
      </c>
      <c r="AI35" s="127">
        <f>+'DoMin Template'!AH33</f>
        <v>0</v>
      </c>
      <c r="AJ35" s="127">
        <f>+'DoMin Template'!AI33</f>
        <v>0</v>
      </c>
      <c r="AK35" s="127">
        <f>+'DoMin Template'!AJ33</f>
        <v>0</v>
      </c>
      <c r="AL35" s="127">
        <f>+'DoMin Template'!AK33</f>
        <v>0</v>
      </c>
      <c r="AM35" s="127">
        <f>+'DoMin Template'!AL33</f>
        <v>0</v>
      </c>
      <c r="AN35" s="127">
        <f>+'DoMin Template'!AM33</f>
        <v>0</v>
      </c>
      <c r="AO35" s="127">
        <f>+'DoMin Template'!AN33</f>
        <v>0</v>
      </c>
      <c r="AP35" s="127">
        <f>+'DoMin Template'!AO33</f>
        <v>0</v>
      </c>
      <c r="AQ35" s="127">
        <f>+'DoMin Template'!AP33</f>
        <v>0</v>
      </c>
      <c r="AR35" s="127">
        <f>+'DoMin Template'!AQ33</f>
        <v>0</v>
      </c>
      <c r="AS35" s="127">
        <f>+'DoMin Template'!AR33</f>
        <v>0</v>
      </c>
      <c r="AU35" s="105">
        <f t="shared" si="5"/>
        <v>0</v>
      </c>
    </row>
    <row r="36" spans="1:47" x14ac:dyDescent="0.35">
      <c r="A36" s="8" t="s">
        <v>45</v>
      </c>
      <c r="B36" s="8" t="s">
        <v>99</v>
      </c>
      <c r="C36" s="8" t="s">
        <v>36</v>
      </c>
      <c r="D36" s="61"/>
      <c r="E36" s="61"/>
      <c r="F36" s="61"/>
      <c r="G36" s="62">
        <f>+'DoMin+BLM Template'!G36</f>
        <v>0</v>
      </c>
      <c r="H36" s="61"/>
      <c r="I36" s="61"/>
      <c r="J36" s="61"/>
      <c r="K36" s="61"/>
      <c r="L36" s="61"/>
      <c r="M36" s="61"/>
      <c r="N36" s="61"/>
      <c r="O36" s="61"/>
      <c r="P36" s="61"/>
      <c r="Q36" s="33"/>
      <c r="R36" s="60">
        <f>NPV('Key Vars Assumptions'!$B$10,U36:AS36)</f>
        <v>0</v>
      </c>
      <c r="S36" s="60">
        <f t="shared" si="4"/>
        <v>0</v>
      </c>
      <c r="T36" s="31"/>
      <c r="U36" s="127">
        <f>+'DoMin Template'!T34</f>
        <v>0</v>
      </c>
      <c r="V36" s="127">
        <f>+'DoMin Template'!U34</f>
        <v>0</v>
      </c>
      <c r="W36" s="127">
        <f>+'DoMin Template'!V34</f>
        <v>0</v>
      </c>
      <c r="X36" s="127">
        <f>+'DoMin Template'!W34</f>
        <v>0</v>
      </c>
      <c r="Y36" s="127">
        <f>+'DoMin Template'!X34</f>
        <v>0</v>
      </c>
      <c r="Z36" s="127">
        <f>+'DoMin Template'!Y34</f>
        <v>0</v>
      </c>
      <c r="AA36" s="127">
        <f>+'DoMin Template'!Z34</f>
        <v>0</v>
      </c>
      <c r="AB36" s="127">
        <f>+'DoMin Template'!AA34</f>
        <v>0</v>
      </c>
      <c r="AC36" s="127">
        <f>+'DoMin Template'!AB34</f>
        <v>0</v>
      </c>
      <c r="AD36" s="127">
        <f>+'DoMin Template'!AC34</f>
        <v>0</v>
      </c>
      <c r="AE36" s="127">
        <f>+'DoMin Template'!AD34</f>
        <v>0</v>
      </c>
      <c r="AF36" s="127">
        <f>+'DoMin Template'!AE34</f>
        <v>0</v>
      </c>
      <c r="AG36" s="127">
        <f>+'DoMin Template'!AF34</f>
        <v>0</v>
      </c>
      <c r="AH36" s="127">
        <f>+'DoMin Template'!AG34</f>
        <v>0</v>
      </c>
      <c r="AI36" s="127">
        <f>+'DoMin Template'!AH34</f>
        <v>0</v>
      </c>
      <c r="AJ36" s="127">
        <f>+'DoMin Template'!AI34</f>
        <v>0</v>
      </c>
      <c r="AK36" s="127">
        <f>+'DoMin Template'!AJ34</f>
        <v>0</v>
      </c>
      <c r="AL36" s="127">
        <f>+'DoMin Template'!AK34</f>
        <v>0</v>
      </c>
      <c r="AM36" s="127">
        <f>+'DoMin Template'!AL34</f>
        <v>0</v>
      </c>
      <c r="AN36" s="127">
        <f>+'DoMin Template'!AM34</f>
        <v>0</v>
      </c>
      <c r="AO36" s="127">
        <f>+'DoMin Template'!AN34</f>
        <v>0</v>
      </c>
      <c r="AP36" s="127">
        <f>+'DoMin Template'!AO34</f>
        <v>0</v>
      </c>
      <c r="AQ36" s="127">
        <f>+'DoMin Template'!AP34</f>
        <v>0</v>
      </c>
      <c r="AR36" s="127">
        <f>+'DoMin Template'!AQ34</f>
        <v>0</v>
      </c>
      <c r="AS36" s="127">
        <f>+'DoMin Template'!AR34</f>
        <v>0</v>
      </c>
      <c r="AU36" s="105">
        <f t="shared" si="5"/>
        <v>0</v>
      </c>
    </row>
    <row r="37" spans="1:47" x14ac:dyDescent="0.35">
      <c r="A37" s="8" t="s">
        <v>45</v>
      </c>
      <c r="B37" s="8" t="s">
        <v>99</v>
      </c>
      <c r="C37" s="10" t="s">
        <v>38</v>
      </c>
      <c r="D37" s="61"/>
      <c r="E37" s="61"/>
      <c r="F37" s="61"/>
      <c r="G37" s="61"/>
      <c r="H37" s="62">
        <f>+'DoMin+BLM Template'!H37</f>
        <v>0</v>
      </c>
      <c r="I37" s="61"/>
      <c r="J37" s="61"/>
      <c r="K37" s="61"/>
      <c r="L37" s="61"/>
      <c r="M37" s="61"/>
      <c r="N37" s="61"/>
      <c r="O37" s="61"/>
      <c r="P37" s="61"/>
      <c r="Q37" s="33"/>
      <c r="R37" s="60">
        <f>NPV('Key Vars Assumptions'!$B$10,U37:AS37)</f>
        <v>0</v>
      </c>
      <c r="S37" s="60">
        <f t="shared" si="4"/>
        <v>0</v>
      </c>
      <c r="T37" s="31"/>
      <c r="U37" s="127">
        <f>+'DoMin Template'!T35</f>
        <v>0</v>
      </c>
      <c r="V37" s="127">
        <f>+'DoMin Template'!U35</f>
        <v>0</v>
      </c>
      <c r="W37" s="127">
        <f>+'DoMin Template'!V35</f>
        <v>0</v>
      </c>
      <c r="X37" s="127">
        <f>+'DoMin Template'!W35</f>
        <v>0</v>
      </c>
      <c r="Y37" s="127">
        <f>+'DoMin Template'!X35</f>
        <v>0</v>
      </c>
      <c r="Z37" s="127">
        <f>+'DoMin Template'!Y35</f>
        <v>0</v>
      </c>
      <c r="AA37" s="127">
        <f>+'DoMin Template'!Z35</f>
        <v>0</v>
      </c>
      <c r="AB37" s="127">
        <f>+'DoMin Template'!AA35</f>
        <v>0</v>
      </c>
      <c r="AC37" s="127">
        <f>+'DoMin Template'!AB35</f>
        <v>0</v>
      </c>
      <c r="AD37" s="127">
        <f>+'DoMin Template'!AC35</f>
        <v>0</v>
      </c>
      <c r="AE37" s="127">
        <f>+'DoMin Template'!AD35</f>
        <v>0</v>
      </c>
      <c r="AF37" s="127">
        <f>+'DoMin Template'!AE35</f>
        <v>0</v>
      </c>
      <c r="AG37" s="127">
        <f>+'DoMin Template'!AF35</f>
        <v>0</v>
      </c>
      <c r="AH37" s="127">
        <f>+'DoMin Template'!AG35</f>
        <v>0</v>
      </c>
      <c r="AI37" s="127">
        <f>+'DoMin Template'!AH35</f>
        <v>0</v>
      </c>
      <c r="AJ37" s="127">
        <f>+'DoMin Template'!AI35</f>
        <v>0</v>
      </c>
      <c r="AK37" s="127">
        <f>+'DoMin Template'!AJ35</f>
        <v>0</v>
      </c>
      <c r="AL37" s="127">
        <f>+'DoMin Template'!AK35</f>
        <v>0</v>
      </c>
      <c r="AM37" s="127">
        <f>+'DoMin Template'!AL35</f>
        <v>0</v>
      </c>
      <c r="AN37" s="127">
        <f>+'DoMin Template'!AM35</f>
        <v>0</v>
      </c>
      <c r="AO37" s="127">
        <f>+'DoMin Template'!AN35</f>
        <v>0</v>
      </c>
      <c r="AP37" s="127">
        <f>+'DoMin Template'!AO35</f>
        <v>0</v>
      </c>
      <c r="AQ37" s="127">
        <f>+'DoMin Template'!AP35</f>
        <v>0</v>
      </c>
      <c r="AR37" s="127">
        <f>+'DoMin Template'!AQ35</f>
        <v>0</v>
      </c>
      <c r="AS37" s="127">
        <f>+'DoMin Template'!AR35</f>
        <v>0</v>
      </c>
      <c r="AU37" s="105">
        <f t="shared" si="5"/>
        <v>0</v>
      </c>
    </row>
    <row r="38" spans="1:47" x14ac:dyDescent="0.35">
      <c r="A38" s="8" t="s">
        <v>45</v>
      </c>
      <c r="B38" s="8" t="s">
        <v>99</v>
      </c>
      <c r="C38" s="10" t="s">
        <v>39</v>
      </c>
      <c r="D38" s="61"/>
      <c r="E38" s="61"/>
      <c r="F38" s="61"/>
      <c r="G38" s="61"/>
      <c r="H38" s="61"/>
      <c r="I38" s="62">
        <f>+'DoMin+BLM Template'!I38</f>
        <v>0</v>
      </c>
      <c r="J38" s="61"/>
      <c r="K38" s="61"/>
      <c r="L38" s="61"/>
      <c r="M38" s="61"/>
      <c r="N38" s="61"/>
      <c r="O38" s="61"/>
      <c r="P38" s="61"/>
      <c r="Q38" s="33"/>
      <c r="R38" s="60">
        <f>NPV('Key Vars Assumptions'!$B$10,U38:AS38)</f>
        <v>0</v>
      </c>
      <c r="S38" s="60">
        <f t="shared" si="4"/>
        <v>0</v>
      </c>
      <c r="T38" s="31"/>
      <c r="U38" s="127">
        <f>+'DoMin Template'!T36</f>
        <v>0</v>
      </c>
      <c r="V38" s="127">
        <f>+'DoMin Template'!U36</f>
        <v>0</v>
      </c>
      <c r="W38" s="127">
        <f>+'DoMin Template'!V36</f>
        <v>0</v>
      </c>
      <c r="X38" s="127">
        <f>+'DoMin Template'!W36</f>
        <v>0</v>
      </c>
      <c r="Y38" s="127">
        <f>+'DoMin Template'!X36</f>
        <v>0</v>
      </c>
      <c r="Z38" s="127">
        <f>+'DoMin Template'!Y36</f>
        <v>0</v>
      </c>
      <c r="AA38" s="127">
        <f>+'DoMin Template'!Z36</f>
        <v>0</v>
      </c>
      <c r="AB38" s="127">
        <f>+'DoMin Template'!AA36</f>
        <v>0</v>
      </c>
      <c r="AC38" s="127">
        <f>+'DoMin Template'!AB36</f>
        <v>0</v>
      </c>
      <c r="AD38" s="127">
        <f>+'DoMin Template'!AC36</f>
        <v>0</v>
      </c>
      <c r="AE38" s="127">
        <f>+'DoMin Template'!AD36</f>
        <v>0</v>
      </c>
      <c r="AF38" s="127">
        <f>+'DoMin Template'!AE36</f>
        <v>0</v>
      </c>
      <c r="AG38" s="127">
        <f>+'DoMin Template'!AF36</f>
        <v>0</v>
      </c>
      <c r="AH38" s="127">
        <f>+'DoMin Template'!AG36</f>
        <v>0</v>
      </c>
      <c r="AI38" s="127">
        <f>+'DoMin Template'!AH36</f>
        <v>0</v>
      </c>
      <c r="AJ38" s="127">
        <f>+'DoMin Template'!AI36</f>
        <v>0</v>
      </c>
      <c r="AK38" s="127">
        <f>+'DoMin Template'!AJ36</f>
        <v>0</v>
      </c>
      <c r="AL38" s="127">
        <f>+'DoMin Template'!AK36</f>
        <v>0</v>
      </c>
      <c r="AM38" s="127">
        <f>+'DoMin Template'!AL36</f>
        <v>0</v>
      </c>
      <c r="AN38" s="127">
        <f>+'DoMin Template'!AM36</f>
        <v>0</v>
      </c>
      <c r="AO38" s="127">
        <f>+'DoMin Template'!AN36</f>
        <v>0</v>
      </c>
      <c r="AP38" s="127">
        <f>+'DoMin Template'!AO36</f>
        <v>0</v>
      </c>
      <c r="AQ38" s="127">
        <f>+'DoMin Template'!AP36</f>
        <v>0</v>
      </c>
      <c r="AR38" s="127">
        <f>+'DoMin Template'!AQ36</f>
        <v>0</v>
      </c>
      <c r="AS38" s="127">
        <f>+'DoMin Template'!AR36</f>
        <v>0</v>
      </c>
      <c r="AU38" s="105">
        <f t="shared" si="5"/>
        <v>0</v>
      </c>
    </row>
    <row r="39" spans="1:47" x14ac:dyDescent="0.35">
      <c r="A39" s="8" t="s">
        <v>45</v>
      </c>
      <c r="B39" s="8" t="s">
        <v>99</v>
      </c>
      <c r="C39" s="10" t="s">
        <v>40</v>
      </c>
      <c r="D39" s="61"/>
      <c r="E39" s="61"/>
      <c r="F39" s="61"/>
      <c r="G39" s="61"/>
      <c r="H39" s="61"/>
      <c r="I39" s="61"/>
      <c r="J39" s="62">
        <f>+'DoMin+BLM Template'!J39</f>
        <v>0</v>
      </c>
      <c r="K39" s="59"/>
      <c r="L39" s="61"/>
      <c r="M39" s="61"/>
      <c r="N39" s="61"/>
      <c r="O39" s="61"/>
      <c r="P39" s="61"/>
      <c r="Q39" s="33"/>
      <c r="R39" s="60">
        <f>NPV('Key Vars Assumptions'!$B$10,U39:AS39)</f>
        <v>0</v>
      </c>
      <c r="S39" s="60">
        <f t="shared" si="4"/>
        <v>0</v>
      </c>
      <c r="T39" s="31"/>
      <c r="U39" s="127">
        <f>+'DoMin Template'!T37</f>
        <v>0</v>
      </c>
      <c r="V39" s="127">
        <f>+'DoMin Template'!U37</f>
        <v>0</v>
      </c>
      <c r="W39" s="127">
        <f>+'DoMin Template'!V37</f>
        <v>0</v>
      </c>
      <c r="X39" s="127">
        <f>+'DoMin Template'!W37</f>
        <v>0</v>
      </c>
      <c r="Y39" s="127">
        <f>+'DoMin Template'!X37</f>
        <v>0</v>
      </c>
      <c r="Z39" s="127">
        <f>+'DoMin Template'!Y37</f>
        <v>0</v>
      </c>
      <c r="AA39" s="127">
        <f>+'DoMin Template'!Z37</f>
        <v>0</v>
      </c>
      <c r="AB39" s="127">
        <f>+'DoMin Template'!AA37</f>
        <v>0</v>
      </c>
      <c r="AC39" s="127">
        <f>+'DoMin Template'!AB37</f>
        <v>0</v>
      </c>
      <c r="AD39" s="127">
        <f>+'DoMin Template'!AC37</f>
        <v>0</v>
      </c>
      <c r="AE39" s="127">
        <f>+'DoMin Template'!AD37</f>
        <v>0</v>
      </c>
      <c r="AF39" s="127">
        <f>+'DoMin Template'!AE37</f>
        <v>0</v>
      </c>
      <c r="AG39" s="127">
        <f>+'DoMin Template'!AF37</f>
        <v>0</v>
      </c>
      <c r="AH39" s="127">
        <f>+'DoMin Template'!AG37</f>
        <v>0</v>
      </c>
      <c r="AI39" s="127">
        <f>+'DoMin Template'!AH37</f>
        <v>0</v>
      </c>
      <c r="AJ39" s="127">
        <f>+'DoMin Template'!AI37</f>
        <v>0</v>
      </c>
      <c r="AK39" s="127">
        <f>+'DoMin Template'!AJ37</f>
        <v>0</v>
      </c>
      <c r="AL39" s="127">
        <f>+'DoMin Template'!AK37</f>
        <v>0</v>
      </c>
      <c r="AM39" s="127">
        <f>+'DoMin Template'!AL37</f>
        <v>0</v>
      </c>
      <c r="AN39" s="127">
        <f>+'DoMin Template'!AM37</f>
        <v>0</v>
      </c>
      <c r="AO39" s="127">
        <f>+'DoMin Template'!AN37</f>
        <v>0</v>
      </c>
      <c r="AP39" s="127">
        <f>+'DoMin Template'!AO37</f>
        <v>0</v>
      </c>
      <c r="AQ39" s="127">
        <f>+'DoMin Template'!AP37</f>
        <v>0</v>
      </c>
      <c r="AR39" s="127">
        <f>+'DoMin Template'!AQ37</f>
        <v>0</v>
      </c>
      <c r="AS39" s="127">
        <f>+'DoMin Template'!AR37</f>
        <v>0</v>
      </c>
      <c r="AU39" s="105">
        <f t="shared" si="5"/>
        <v>0</v>
      </c>
    </row>
    <row r="40" spans="1:47" x14ac:dyDescent="0.35">
      <c r="A40" s="8" t="s">
        <v>45</v>
      </c>
      <c r="B40" s="8" t="s">
        <v>99</v>
      </c>
      <c r="C40" s="10" t="s">
        <v>70</v>
      </c>
      <c r="D40" s="61"/>
      <c r="E40" s="61"/>
      <c r="F40" s="61"/>
      <c r="G40" s="61"/>
      <c r="H40" s="61"/>
      <c r="I40" s="61"/>
      <c r="J40" s="61"/>
      <c r="K40" s="58">
        <v>127137</v>
      </c>
      <c r="L40" s="61"/>
      <c r="M40" s="61"/>
      <c r="N40" s="61"/>
      <c r="O40" s="61"/>
      <c r="P40" s="61"/>
      <c r="Q40" s="33"/>
      <c r="R40" s="60">
        <f>NPV('Key Vars Assumptions'!$B$10,U40:AS40)</f>
        <v>0</v>
      </c>
      <c r="S40" s="60">
        <f t="shared" si="4"/>
        <v>0</v>
      </c>
      <c r="T40" s="31"/>
      <c r="U40" s="127">
        <f>+'DoMin Template'!T38</f>
        <v>0</v>
      </c>
      <c r="V40" s="127">
        <f>+'DoMin Template'!U38</f>
        <v>0</v>
      </c>
      <c r="W40" s="127">
        <f>+'DoMin Template'!V38</f>
        <v>0</v>
      </c>
      <c r="X40" s="127">
        <f>+'DoMin Template'!W38</f>
        <v>0</v>
      </c>
      <c r="Y40" s="127">
        <f>+'DoMin Template'!X38</f>
        <v>0</v>
      </c>
      <c r="Z40" s="127">
        <f>+'DoMin Template'!Y38</f>
        <v>0</v>
      </c>
      <c r="AA40" s="127">
        <f>+'DoMin Template'!Z38</f>
        <v>0</v>
      </c>
      <c r="AB40" s="127">
        <f>+'DoMin Template'!AA38</f>
        <v>0</v>
      </c>
      <c r="AC40" s="127">
        <f>+'DoMin Template'!AB38</f>
        <v>0</v>
      </c>
      <c r="AD40" s="127">
        <f>+'DoMin Template'!AC38</f>
        <v>0</v>
      </c>
      <c r="AE40" s="127">
        <f>+'DoMin Template'!AD38</f>
        <v>0</v>
      </c>
      <c r="AF40" s="127">
        <f>+'DoMin Template'!AE38</f>
        <v>0</v>
      </c>
      <c r="AG40" s="127">
        <f>+'DoMin Template'!AF38</f>
        <v>0</v>
      </c>
      <c r="AH40" s="127">
        <f>+'DoMin Template'!AG38</f>
        <v>0</v>
      </c>
      <c r="AI40" s="127">
        <f>+'DoMin Template'!AH38</f>
        <v>0</v>
      </c>
      <c r="AJ40" s="127">
        <f>+'DoMin Template'!AI38</f>
        <v>0</v>
      </c>
      <c r="AK40" s="127">
        <f>+'DoMin Template'!AJ38</f>
        <v>0</v>
      </c>
      <c r="AL40" s="127">
        <f>+'DoMin Template'!AK38</f>
        <v>0</v>
      </c>
      <c r="AM40" s="127">
        <f>+'DoMin Template'!AL38</f>
        <v>0</v>
      </c>
      <c r="AN40" s="127">
        <f>+'DoMin Template'!AM38</f>
        <v>0</v>
      </c>
      <c r="AO40" s="127">
        <f>+'DoMin Template'!AN38</f>
        <v>0</v>
      </c>
      <c r="AP40" s="127">
        <f>+'DoMin Template'!AO38</f>
        <v>0</v>
      </c>
      <c r="AQ40" s="127">
        <f>+'DoMin Template'!AP38</f>
        <v>0</v>
      </c>
      <c r="AR40" s="127">
        <f>+'DoMin Template'!AQ38</f>
        <v>0</v>
      </c>
      <c r="AS40" s="127">
        <f>+'DoMin Template'!AR38</f>
        <v>0</v>
      </c>
      <c r="AU40" s="105">
        <f t="shared" si="5"/>
        <v>0</v>
      </c>
    </row>
    <row r="41" spans="1:47" x14ac:dyDescent="0.35">
      <c r="A41" s="8" t="s">
        <v>45</v>
      </c>
      <c r="B41" s="8" t="s">
        <v>99</v>
      </c>
      <c r="C41" s="8" t="s">
        <v>42</v>
      </c>
      <c r="D41" s="61"/>
      <c r="E41" s="61"/>
      <c r="F41" s="61"/>
      <c r="G41" s="61"/>
      <c r="H41" s="61"/>
      <c r="I41" s="61"/>
      <c r="J41" s="61"/>
      <c r="K41" s="61"/>
      <c r="L41" s="62">
        <f>+'DoMin+BLM Template'!L41</f>
        <v>0</v>
      </c>
      <c r="M41" s="61"/>
      <c r="N41" s="61"/>
      <c r="O41" s="61"/>
      <c r="P41" s="61"/>
      <c r="Q41" s="33"/>
      <c r="R41" s="60">
        <f>NPV('Key Vars Assumptions'!$B$10,U41:AS41)</f>
        <v>0</v>
      </c>
      <c r="S41" s="60">
        <f t="shared" si="4"/>
        <v>0</v>
      </c>
      <c r="T41" s="31"/>
      <c r="U41" s="127">
        <f>+'DoMin Template'!T39</f>
        <v>0</v>
      </c>
      <c r="V41" s="127">
        <f>+'DoMin Template'!U39</f>
        <v>0</v>
      </c>
      <c r="W41" s="127">
        <f>+'DoMin Template'!V39</f>
        <v>0</v>
      </c>
      <c r="X41" s="127">
        <f>+'DoMin Template'!W39</f>
        <v>0</v>
      </c>
      <c r="Y41" s="127">
        <f>+'DoMin Template'!X39</f>
        <v>0</v>
      </c>
      <c r="Z41" s="127">
        <f>+'DoMin Template'!Y39</f>
        <v>0</v>
      </c>
      <c r="AA41" s="127">
        <f>+'DoMin Template'!Z39</f>
        <v>0</v>
      </c>
      <c r="AB41" s="127">
        <f>+'DoMin Template'!AA39</f>
        <v>0</v>
      </c>
      <c r="AC41" s="127">
        <f>+'DoMin Template'!AB39</f>
        <v>0</v>
      </c>
      <c r="AD41" s="127">
        <f>+'DoMin Template'!AC39</f>
        <v>0</v>
      </c>
      <c r="AE41" s="127">
        <f>+'DoMin Template'!AD39</f>
        <v>0</v>
      </c>
      <c r="AF41" s="127">
        <f>+'DoMin Template'!AE39</f>
        <v>0</v>
      </c>
      <c r="AG41" s="127">
        <f>+'DoMin Template'!AF39</f>
        <v>0</v>
      </c>
      <c r="AH41" s="127">
        <f>+'DoMin Template'!AG39</f>
        <v>0</v>
      </c>
      <c r="AI41" s="127">
        <f>+'DoMin Template'!AH39</f>
        <v>0</v>
      </c>
      <c r="AJ41" s="127">
        <f>+'DoMin Template'!AI39</f>
        <v>0</v>
      </c>
      <c r="AK41" s="127">
        <f>+'DoMin Template'!AJ39</f>
        <v>0</v>
      </c>
      <c r="AL41" s="127">
        <f>+'DoMin Template'!AK39</f>
        <v>0</v>
      </c>
      <c r="AM41" s="127">
        <f>+'DoMin Template'!AL39</f>
        <v>0</v>
      </c>
      <c r="AN41" s="127">
        <f>+'DoMin Template'!AM39</f>
        <v>0</v>
      </c>
      <c r="AO41" s="127">
        <f>+'DoMin Template'!AN39</f>
        <v>0</v>
      </c>
      <c r="AP41" s="127">
        <f>+'DoMin Template'!AO39</f>
        <v>0</v>
      </c>
      <c r="AQ41" s="127">
        <f>+'DoMin Template'!AP39</f>
        <v>0</v>
      </c>
      <c r="AR41" s="127">
        <f>+'DoMin Template'!AQ39</f>
        <v>0</v>
      </c>
      <c r="AS41" s="127">
        <f>+'DoMin Template'!AR39</f>
        <v>0</v>
      </c>
      <c r="AU41" s="105"/>
    </row>
    <row r="42" spans="1:47" x14ac:dyDescent="0.35">
      <c r="A42" s="8" t="s">
        <v>45</v>
      </c>
      <c r="B42" s="8" t="s">
        <v>99</v>
      </c>
      <c r="C42" s="8" t="s">
        <v>91</v>
      </c>
      <c r="D42" s="61"/>
      <c r="E42" s="61"/>
      <c r="F42" s="61"/>
      <c r="G42" s="61"/>
      <c r="H42" s="61"/>
      <c r="I42" s="61"/>
      <c r="J42" s="61"/>
      <c r="K42" s="61"/>
      <c r="L42" s="61"/>
      <c r="M42" s="61"/>
      <c r="N42" s="62">
        <f>'DoMin Template'!N40</f>
        <v>0</v>
      </c>
      <c r="O42" s="61"/>
      <c r="P42" s="61"/>
      <c r="Q42" s="33"/>
      <c r="R42" s="60">
        <f>NPV('Key Vars Assumptions'!$B$10,U42:AS42)</f>
        <v>0</v>
      </c>
      <c r="S42" s="60">
        <f t="shared" si="4"/>
        <v>0</v>
      </c>
      <c r="T42" s="31"/>
      <c r="U42" s="127">
        <f>+'DoMin Template'!T40</f>
        <v>0</v>
      </c>
      <c r="V42" s="127">
        <f>+'DoMin Template'!U40</f>
        <v>0</v>
      </c>
      <c r="W42" s="127">
        <f>+'DoMin Template'!V40</f>
        <v>0</v>
      </c>
      <c r="X42" s="127">
        <f>+'DoMin Template'!W40</f>
        <v>0</v>
      </c>
      <c r="Y42" s="127">
        <f>+'DoMin Template'!X40</f>
        <v>0</v>
      </c>
      <c r="Z42" s="127">
        <f>+'DoMin Template'!Y40</f>
        <v>0</v>
      </c>
      <c r="AA42" s="127">
        <f>+'DoMin Template'!Z40</f>
        <v>0</v>
      </c>
      <c r="AB42" s="127">
        <f>+'DoMin Template'!AA40</f>
        <v>0</v>
      </c>
      <c r="AC42" s="127">
        <f>+'DoMin Template'!AB40</f>
        <v>0</v>
      </c>
      <c r="AD42" s="127">
        <f>+'DoMin Template'!AC40</f>
        <v>0</v>
      </c>
      <c r="AE42" s="127">
        <f>+'DoMin Template'!AD40</f>
        <v>0</v>
      </c>
      <c r="AF42" s="127">
        <f>+'DoMin Template'!AE40</f>
        <v>0</v>
      </c>
      <c r="AG42" s="127">
        <f>+'DoMin Template'!AF40</f>
        <v>0</v>
      </c>
      <c r="AH42" s="127">
        <f>+'DoMin Template'!AG40</f>
        <v>0</v>
      </c>
      <c r="AI42" s="127">
        <f>+'DoMin Template'!AH40</f>
        <v>0</v>
      </c>
      <c r="AJ42" s="127">
        <f>+'DoMin Template'!AI40</f>
        <v>0</v>
      </c>
      <c r="AK42" s="127">
        <f>+'DoMin Template'!AJ40</f>
        <v>0</v>
      </c>
      <c r="AL42" s="127">
        <f>+'DoMin Template'!AK40</f>
        <v>0</v>
      </c>
      <c r="AM42" s="127">
        <f>+'DoMin Template'!AL40</f>
        <v>0</v>
      </c>
      <c r="AN42" s="127">
        <f>+'DoMin Template'!AM40</f>
        <v>0</v>
      </c>
      <c r="AO42" s="127">
        <f>+'DoMin Template'!AN40</f>
        <v>0</v>
      </c>
      <c r="AP42" s="127">
        <f>+'DoMin Template'!AO40</f>
        <v>0</v>
      </c>
      <c r="AQ42" s="127">
        <f>+'DoMin Template'!AP40</f>
        <v>0</v>
      </c>
      <c r="AR42" s="127">
        <f>+'DoMin Template'!AQ40</f>
        <v>0</v>
      </c>
      <c r="AS42" s="127">
        <f>+'DoMin Template'!AR40</f>
        <v>0</v>
      </c>
      <c r="AU42" s="105">
        <f t="shared" si="5"/>
        <v>0</v>
      </c>
    </row>
    <row r="43" spans="1:47" x14ac:dyDescent="0.35">
      <c r="D43" s="64"/>
      <c r="E43" s="64"/>
      <c r="F43" s="64"/>
      <c r="G43" s="64"/>
      <c r="H43" s="64"/>
      <c r="I43" s="64"/>
      <c r="J43" s="64"/>
      <c r="K43" s="64"/>
      <c r="L43" s="64"/>
      <c r="M43" s="64"/>
      <c r="N43" s="64"/>
      <c r="O43" s="64"/>
      <c r="P43" s="64"/>
      <c r="Q43" s="33"/>
      <c r="R43" s="64"/>
      <c r="S43" s="64"/>
      <c r="T43" s="33"/>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row>
    <row r="44" spans="1:47" x14ac:dyDescent="0.35">
      <c r="A44" s="8" t="s">
        <v>59</v>
      </c>
      <c r="B44" s="8" t="s">
        <v>60</v>
      </c>
      <c r="C44" s="103" t="s">
        <v>37</v>
      </c>
      <c r="D44" s="61"/>
      <c r="E44" s="58">
        <v>1112737</v>
      </c>
      <c r="F44" s="61"/>
      <c r="G44" s="61"/>
      <c r="H44" s="61"/>
      <c r="I44" s="61"/>
      <c r="J44" s="61"/>
      <c r="K44" s="61"/>
      <c r="L44" s="61"/>
      <c r="M44" s="61"/>
      <c r="N44" s="61"/>
      <c r="O44" s="61"/>
      <c r="P44" s="61"/>
      <c r="Q44" s="33"/>
      <c r="R44" s="60">
        <f>NPV('Key Vars Assumptions'!$B$10,U44:AS44)</f>
        <v>698840.6845534764</v>
      </c>
      <c r="S44" s="60">
        <f t="shared" ref="S44:S50" si="6">SUM(U44:AS44)</f>
        <v>1112737</v>
      </c>
      <c r="T44" s="31"/>
      <c r="U44" s="126">
        <v>0</v>
      </c>
      <c r="V44" s="126">
        <v>0</v>
      </c>
      <c r="W44" s="126">
        <v>24727</v>
      </c>
      <c r="X44" s="126">
        <v>49455</v>
      </c>
      <c r="Y44" s="126">
        <v>49455</v>
      </c>
      <c r="Z44" s="126">
        <v>49455</v>
      </c>
      <c r="AA44" s="126">
        <v>49455</v>
      </c>
      <c r="AB44" s="126">
        <v>49455</v>
      </c>
      <c r="AC44" s="126">
        <v>49455</v>
      </c>
      <c r="AD44" s="126">
        <v>49455</v>
      </c>
      <c r="AE44" s="126">
        <v>49455</v>
      </c>
      <c r="AF44" s="126">
        <v>49455</v>
      </c>
      <c r="AG44" s="126">
        <v>49455</v>
      </c>
      <c r="AH44" s="126">
        <v>49455</v>
      </c>
      <c r="AI44" s="126">
        <v>49455</v>
      </c>
      <c r="AJ44" s="126">
        <v>49455</v>
      </c>
      <c r="AK44" s="126">
        <v>49455</v>
      </c>
      <c r="AL44" s="126">
        <v>49455</v>
      </c>
      <c r="AM44" s="126">
        <v>49455</v>
      </c>
      <c r="AN44" s="126">
        <v>49455</v>
      </c>
      <c r="AO44" s="126">
        <v>49455</v>
      </c>
      <c r="AP44" s="126">
        <v>49455</v>
      </c>
      <c r="AQ44" s="126">
        <v>49455</v>
      </c>
      <c r="AR44" s="126">
        <v>49455</v>
      </c>
      <c r="AS44" s="126">
        <v>49455</v>
      </c>
      <c r="AU44" s="105">
        <f>AVERAGE(X44:AS44)</f>
        <v>49455</v>
      </c>
    </row>
    <row r="45" spans="1:47" x14ac:dyDescent="0.35">
      <c r="A45" s="8" t="s">
        <v>59</v>
      </c>
      <c r="B45" s="8" t="s">
        <v>60</v>
      </c>
      <c r="C45" s="103" t="s">
        <v>35</v>
      </c>
      <c r="D45" s="61"/>
      <c r="E45" s="61"/>
      <c r="F45" s="58">
        <v>28598</v>
      </c>
      <c r="G45" s="59"/>
      <c r="H45" s="61"/>
      <c r="I45" s="61"/>
      <c r="J45" s="61"/>
      <c r="K45" s="61"/>
      <c r="L45" s="61"/>
      <c r="M45" s="61"/>
      <c r="N45" s="61"/>
      <c r="O45" s="61"/>
      <c r="P45" s="61"/>
      <c r="Q45" s="33"/>
      <c r="R45" s="60">
        <f>NPV('Key Vars Assumptions'!$B$10,U45:AS45)</f>
        <v>17960.760004859207</v>
      </c>
      <c r="S45" s="60">
        <f t="shared" si="6"/>
        <v>28598</v>
      </c>
      <c r="T45" s="31"/>
      <c r="U45" s="126">
        <v>0</v>
      </c>
      <c r="V45" s="126">
        <v>0</v>
      </c>
      <c r="W45" s="126">
        <v>636</v>
      </c>
      <c r="X45" s="126">
        <v>1271</v>
      </c>
      <c r="Y45" s="126">
        <v>1271</v>
      </c>
      <c r="Z45" s="126">
        <v>1271</v>
      </c>
      <c r="AA45" s="126">
        <v>1271</v>
      </c>
      <c r="AB45" s="126">
        <v>1271</v>
      </c>
      <c r="AC45" s="126">
        <v>1271</v>
      </c>
      <c r="AD45" s="126">
        <v>1271</v>
      </c>
      <c r="AE45" s="126">
        <v>1271</v>
      </c>
      <c r="AF45" s="126">
        <v>1271</v>
      </c>
      <c r="AG45" s="126">
        <v>1271</v>
      </c>
      <c r="AH45" s="126">
        <v>1271</v>
      </c>
      <c r="AI45" s="126">
        <v>1271</v>
      </c>
      <c r="AJ45" s="126">
        <v>1271</v>
      </c>
      <c r="AK45" s="126">
        <v>1271</v>
      </c>
      <c r="AL45" s="126">
        <v>1271</v>
      </c>
      <c r="AM45" s="126">
        <v>1271</v>
      </c>
      <c r="AN45" s="126">
        <v>1271</v>
      </c>
      <c r="AO45" s="126">
        <v>1271</v>
      </c>
      <c r="AP45" s="126">
        <v>1271</v>
      </c>
      <c r="AQ45" s="126">
        <v>1271</v>
      </c>
      <c r="AR45" s="126">
        <v>1271</v>
      </c>
      <c r="AS45" s="126">
        <v>1271</v>
      </c>
      <c r="AU45" s="105">
        <f t="shared" ref="AU45:AU49" si="7">AVERAGE(X45:AS45)</f>
        <v>1271</v>
      </c>
    </row>
    <row r="46" spans="1:47" x14ac:dyDescent="0.35">
      <c r="A46" s="8" t="s">
        <v>59</v>
      </c>
      <c r="B46" s="8" t="s">
        <v>60</v>
      </c>
      <c r="C46" s="103" t="s">
        <v>36</v>
      </c>
      <c r="D46" s="61"/>
      <c r="E46" s="61"/>
      <c r="F46" s="61"/>
      <c r="G46" s="58">
        <v>340875</v>
      </c>
      <c r="H46" s="61"/>
      <c r="I46" s="61"/>
      <c r="J46" s="61"/>
      <c r="K46" s="61"/>
      <c r="L46" s="61"/>
      <c r="M46" s="61"/>
      <c r="N46" s="61"/>
      <c r="O46" s="61"/>
      <c r="P46" s="61"/>
      <c r="Q46" s="33"/>
      <c r="R46" s="60">
        <f>NPV('Key Vars Assumptions'!$B$10,U46:AS46)</f>
        <v>214082.36180772746</v>
      </c>
      <c r="S46" s="60">
        <f t="shared" si="6"/>
        <v>340875</v>
      </c>
      <c r="T46" s="31"/>
      <c r="U46" s="126">
        <v>0</v>
      </c>
      <c r="V46" s="126">
        <v>0</v>
      </c>
      <c r="W46" s="126">
        <v>7575</v>
      </c>
      <c r="X46" s="126">
        <v>15150</v>
      </c>
      <c r="Y46" s="126">
        <v>15150</v>
      </c>
      <c r="Z46" s="126">
        <v>15150</v>
      </c>
      <c r="AA46" s="126">
        <v>15150</v>
      </c>
      <c r="AB46" s="126">
        <v>15150</v>
      </c>
      <c r="AC46" s="126">
        <v>15150</v>
      </c>
      <c r="AD46" s="126">
        <v>15150</v>
      </c>
      <c r="AE46" s="126">
        <v>15150</v>
      </c>
      <c r="AF46" s="126">
        <v>15150</v>
      </c>
      <c r="AG46" s="126">
        <v>15150</v>
      </c>
      <c r="AH46" s="126">
        <v>15150</v>
      </c>
      <c r="AI46" s="126">
        <v>15150</v>
      </c>
      <c r="AJ46" s="126">
        <v>15150</v>
      </c>
      <c r="AK46" s="126">
        <v>15150</v>
      </c>
      <c r="AL46" s="126">
        <v>15150</v>
      </c>
      <c r="AM46" s="126">
        <v>15150</v>
      </c>
      <c r="AN46" s="126">
        <v>15150</v>
      </c>
      <c r="AO46" s="126">
        <v>15150</v>
      </c>
      <c r="AP46" s="126">
        <v>15150</v>
      </c>
      <c r="AQ46" s="126">
        <v>15150</v>
      </c>
      <c r="AR46" s="126">
        <v>15150</v>
      </c>
      <c r="AS46" s="126">
        <v>15150</v>
      </c>
      <c r="AU46" s="105">
        <f t="shared" si="7"/>
        <v>15150</v>
      </c>
    </row>
    <row r="47" spans="1:47" x14ac:dyDescent="0.35">
      <c r="A47" s="8" t="s">
        <v>59</v>
      </c>
      <c r="B47" s="8" t="s">
        <v>60</v>
      </c>
      <c r="C47" s="103" t="s">
        <v>38</v>
      </c>
      <c r="D47" s="61"/>
      <c r="E47" s="61"/>
      <c r="F47" s="61"/>
      <c r="G47" s="61"/>
      <c r="H47" s="58">
        <v>822150</v>
      </c>
      <c r="I47" s="61"/>
      <c r="J47" s="61"/>
      <c r="K47" s="61"/>
      <c r="L47" s="61"/>
      <c r="M47" s="61"/>
      <c r="N47" s="61"/>
      <c r="O47" s="61"/>
      <c r="P47" s="61"/>
      <c r="Q47" s="33"/>
      <c r="R47" s="60">
        <f>NPV('Key Vars Assumptions'!$B$10,U47:AS47)</f>
        <v>516341.22115210321</v>
      </c>
      <c r="S47" s="60">
        <f t="shared" si="6"/>
        <v>822150</v>
      </c>
      <c r="T47" s="31"/>
      <c r="U47" s="126">
        <v>0</v>
      </c>
      <c r="V47" s="126">
        <v>0</v>
      </c>
      <c r="W47" s="126">
        <v>18270</v>
      </c>
      <c r="X47" s="126">
        <v>36540</v>
      </c>
      <c r="Y47" s="126">
        <v>36540</v>
      </c>
      <c r="Z47" s="126">
        <v>36540</v>
      </c>
      <c r="AA47" s="126">
        <v>36540</v>
      </c>
      <c r="AB47" s="126">
        <v>36540</v>
      </c>
      <c r="AC47" s="126">
        <v>36540</v>
      </c>
      <c r="AD47" s="126">
        <v>36540</v>
      </c>
      <c r="AE47" s="126">
        <v>36540</v>
      </c>
      <c r="AF47" s="126">
        <v>36540</v>
      </c>
      <c r="AG47" s="126">
        <v>36540</v>
      </c>
      <c r="AH47" s="126">
        <v>36540</v>
      </c>
      <c r="AI47" s="126">
        <v>36540</v>
      </c>
      <c r="AJ47" s="126">
        <v>36540</v>
      </c>
      <c r="AK47" s="126">
        <v>36540</v>
      </c>
      <c r="AL47" s="126">
        <v>36540</v>
      </c>
      <c r="AM47" s="126">
        <v>36540</v>
      </c>
      <c r="AN47" s="126">
        <v>36540</v>
      </c>
      <c r="AO47" s="126">
        <v>36540</v>
      </c>
      <c r="AP47" s="126">
        <v>36540</v>
      </c>
      <c r="AQ47" s="126">
        <v>36540</v>
      </c>
      <c r="AR47" s="126">
        <v>36540</v>
      </c>
      <c r="AS47" s="126">
        <v>36540</v>
      </c>
      <c r="AU47" s="105">
        <f t="shared" si="7"/>
        <v>36540</v>
      </c>
    </row>
    <row r="48" spans="1:47" x14ac:dyDescent="0.35">
      <c r="A48" s="8" t="s">
        <v>59</v>
      </c>
      <c r="B48" s="8" t="s">
        <v>60</v>
      </c>
      <c r="C48" s="103" t="s">
        <v>73</v>
      </c>
      <c r="D48" s="61"/>
      <c r="E48" s="61"/>
      <c r="F48" s="61"/>
      <c r="G48" s="61"/>
      <c r="H48" s="61"/>
      <c r="I48" s="58">
        <v>0</v>
      </c>
      <c r="J48" s="61"/>
      <c r="K48" s="61"/>
      <c r="L48" s="61"/>
      <c r="M48" s="61"/>
      <c r="N48" s="61"/>
      <c r="O48" s="61"/>
      <c r="P48" s="61"/>
      <c r="Q48" s="33"/>
      <c r="R48" s="60">
        <f>NPV('Key Vars Assumptions'!$B$10,U48:AS48)</f>
        <v>0</v>
      </c>
      <c r="S48" s="60">
        <f t="shared" si="6"/>
        <v>0</v>
      </c>
      <c r="T48" s="31"/>
      <c r="U48" s="126">
        <v>0</v>
      </c>
      <c r="V48" s="126">
        <v>0</v>
      </c>
      <c r="W48" s="126">
        <v>0</v>
      </c>
      <c r="X48" s="126">
        <v>0</v>
      </c>
      <c r="Y48" s="126">
        <v>0</v>
      </c>
      <c r="Z48" s="126">
        <v>0</v>
      </c>
      <c r="AA48" s="126">
        <v>0</v>
      </c>
      <c r="AB48" s="126">
        <v>0</v>
      </c>
      <c r="AC48" s="126">
        <v>0</v>
      </c>
      <c r="AD48" s="126">
        <v>0</v>
      </c>
      <c r="AE48" s="126">
        <v>0</v>
      </c>
      <c r="AF48" s="126">
        <v>0</v>
      </c>
      <c r="AG48" s="126">
        <v>0</v>
      </c>
      <c r="AH48" s="126">
        <v>0</v>
      </c>
      <c r="AI48" s="126">
        <v>0</v>
      </c>
      <c r="AJ48" s="126">
        <v>0</v>
      </c>
      <c r="AK48" s="126">
        <v>0</v>
      </c>
      <c r="AL48" s="126">
        <v>0</v>
      </c>
      <c r="AM48" s="126">
        <v>0</v>
      </c>
      <c r="AN48" s="126">
        <v>0</v>
      </c>
      <c r="AO48" s="126">
        <v>0</v>
      </c>
      <c r="AP48" s="126">
        <v>0</v>
      </c>
      <c r="AQ48" s="126">
        <v>0</v>
      </c>
      <c r="AR48" s="126">
        <v>0</v>
      </c>
      <c r="AS48" s="126">
        <v>0</v>
      </c>
      <c r="AU48" s="105">
        <f t="shared" si="7"/>
        <v>0</v>
      </c>
    </row>
    <row r="49" spans="1:48" x14ac:dyDescent="0.35">
      <c r="A49" s="8" t="s">
        <v>59</v>
      </c>
      <c r="B49" s="8" t="s">
        <v>60</v>
      </c>
      <c r="C49" s="103" t="s">
        <v>40</v>
      </c>
      <c r="D49" s="61"/>
      <c r="E49" s="61"/>
      <c r="F49" s="61"/>
      <c r="G49" s="61"/>
      <c r="H49" s="61"/>
      <c r="I49" s="61"/>
      <c r="J49" s="58">
        <v>0</v>
      </c>
      <c r="K49" s="59"/>
      <c r="L49" s="61"/>
      <c r="M49" s="61"/>
      <c r="N49" s="61"/>
      <c r="O49" s="61"/>
      <c r="P49" s="61"/>
      <c r="Q49" s="33"/>
      <c r="R49" s="60">
        <f>NPV('Key Vars Assumptions'!$B$10,U49:AS49)</f>
        <v>0</v>
      </c>
      <c r="S49" s="60">
        <f t="shared" si="6"/>
        <v>0</v>
      </c>
      <c r="T49" s="31"/>
      <c r="U49" s="126">
        <v>0</v>
      </c>
      <c r="V49" s="126">
        <v>0</v>
      </c>
      <c r="W49" s="126">
        <v>0</v>
      </c>
      <c r="X49" s="126">
        <v>0</v>
      </c>
      <c r="Y49" s="126">
        <v>0</v>
      </c>
      <c r="Z49" s="126">
        <v>0</v>
      </c>
      <c r="AA49" s="126">
        <v>0</v>
      </c>
      <c r="AB49" s="126">
        <v>0</v>
      </c>
      <c r="AC49" s="126">
        <v>0</v>
      </c>
      <c r="AD49" s="126">
        <v>0</v>
      </c>
      <c r="AE49" s="126">
        <v>0</v>
      </c>
      <c r="AF49" s="126">
        <v>0</v>
      </c>
      <c r="AG49" s="126">
        <v>0</v>
      </c>
      <c r="AH49" s="126">
        <v>0</v>
      </c>
      <c r="AI49" s="126">
        <v>0</v>
      </c>
      <c r="AJ49" s="126">
        <v>0</v>
      </c>
      <c r="AK49" s="126">
        <v>0</v>
      </c>
      <c r="AL49" s="126">
        <v>0</v>
      </c>
      <c r="AM49" s="126">
        <v>0</v>
      </c>
      <c r="AN49" s="126">
        <v>0</v>
      </c>
      <c r="AO49" s="126">
        <v>0</v>
      </c>
      <c r="AP49" s="126">
        <v>0</v>
      </c>
      <c r="AQ49" s="126">
        <v>0</v>
      </c>
      <c r="AR49" s="126">
        <v>0</v>
      </c>
      <c r="AS49" s="126">
        <v>0</v>
      </c>
      <c r="AU49" s="105">
        <f t="shared" si="7"/>
        <v>0</v>
      </c>
    </row>
    <row r="50" spans="1:48" x14ac:dyDescent="0.35">
      <c r="A50" s="8" t="s">
        <v>59</v>
      </c>
      <c r="B50" s="8" t="s">
        <v>60</v>
      </c>
      <c r="C50" s="10" t="s">
        <v>70</v>
      </c>
      <c r="D50" s="61"/>
      <c r="E50" s="61"/>
      <c r="F50" s="61"/>
      <c r="G50" s="61"/>
      <c r="H50" s="61"/>
      <c r="I50" s="61"/>
      <c r="J50" s="61"/>
      <c r="K50" s="58">
        <v>718146</v>
      </c>
      <c r="L50" s="61"/>
      <c r="M50" s="61"/>
      <c r="N50" s="61"/>
      <c r="O50" s="61"/>
      <c r="P50" s="61"/>
      <c r="Q50" s="33"/>
      <c r="R50" s="60">
        <f>NPV('Key Vars Assumptions'!$B$10,U50:AS50)</f>
        <v>417228.35274492903</v>
      </c>
      <c r="S50" s="60">
        <f t="shared" si="6"/>
        <v>718146</v>
      </c>
      <c r="T50" s="31"/>
      <c r="U50" s="126">
        <v>0</v>
      </c>
      <c r="V50" s="126">
        <v>0</v>
      </c>
      <c r="W50" s="126">
        <v>0</v>
      </c>
      <c r="X50" s="126">
        <v>4312</v>
      </c>
      <c r="Y50" s="126">
        <v>8000</v>
      </c>
      <c r="Z50" s="126">
        <v>12935</v>
      </c>
      <c r="AA50" s="126">
        <v>17878</v>
      </c>
      <c r="AB50" s="126">
        <v>35583</v>
      </c>
      <c r="AC50" s="126">
        <v>19459</v>
      </c>
      <c r="AD50" s="126">
        <v>21558</v>
      </c>
      <c r="AE50" s="126">
        <v>19999</v>
      </c>
      <c r="AF50" s="126">
        <v>109638</v>
      </c>
      <c r="AG50" s="126">
        <v>19459</v>
      </c>
      <c r="AH50" s="126">
        <v>48227</v>
      </c>
      <c r="AI50" s="126">
        <v>19459</v>
      </c>
      <c r="AJ50" s="126">
        <v>21558</v>
      </c>
      <c r="AK50" s="126">
        <v>22887</v>
      </c>
      <c r="AL50" s="126">
        <v>21558</v>
      </c>
      <c r="AM50" s="126">
        <v>19459</v>
      </c>
      <c r="AN50" s="126">
        <v>35583</v>
      </c>
      <c r="AO50" s="126">
        <v>19459</v>
      </c>
      <c r="AP50" s="126">
        <v>180119</v>
      </c>
      <c r="AQ50" s="126">
        <v>19459</v>
      </c>
      <c r="AR50" s="126">
        <v>21558</v>
      </c>
      <c r="AS50" s="126">
        <v>19999</v>
      </c>
      <c r="AT50" s="26"/>
      <c r="AU50" s="105">
        <f>AVERAGE(X50:AS50)</f>
        <v>32643</v>
      </c>
    </row>
    <row r="51" spans="1:48" x14ac:dyDescent="0.35">
      <c r="D51" s="64"/>
      <c r="E51" s="64"/>
      <c r="F51" s="64"/>
      <c r="G51" s="64"/>
      <c r="H51" s="64"/>
      <c r="I51" s="64"/>
      <c r="J51" s="64"/>
      <c r="K51" s="64"/>
      <c r="L51" s="64"/>
      <c r="M51" s="64"/>
      <c r="N51" s="64"/>
      <c r="O51" s="64"/>
      <c r="P51" s="64"/>
      <c r="Q51" s="33"/>
      <c r="R51" s="64"/>
      <c r="S51" s="64"/>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row>
    <row r="52" spans="1:48" ht="15" thickBot="1" x14ac:dyDescent="0.4">
      <c r="A52" s="8"/>
      <c r="B52" s="8"/>
      <c r="C52" s="8" t="s">
        <v>47</v>
      </c>
      <c r="D52" s="66">
        <f t="shared" ref="D52:P52" si="8">SUM(D5:D50)</f>
        <v>767000</v>
      </c>
      <c r="E52" s="66">
        <f t="shared" si="8"/>
        <v>1422466</v>
      </c>
      <c r="F52" s="66">
        <f t="shared" si="8"/>
        <v>39980</v>
      </c>
      <c r="G52" s="66">
        <f t="shared" si="8"/>
        <v>346560</v>
      </c>
      <c r="H52" s="66">
        <f t="shared" si="8"/>
        <v>865401</v>
      </c>
      <c r="I52" s="66">
        <f t="shared" si="8"/>
        <v>0</v>
      </c>
      <c r="J52" s="66">
        <f t="shared" si="8"/>
        <v>36168</v>
      </c>
      <c r="K52" s="66">
        <f t="shared" si="8"/>
        <v>885072</v>
      </c>
      <c r="L52" s="66">
        <f t="shared" si="8"/>
        <v>5000</v>
      </c>
      <c r="M52" s="66">
        <f t="shared" si="8"/>
        <v>27250</v>
      </c>
      <c r="N52" s="66">
        <f t="shared" si="8"/>
        <v>73200</v>
      </c>
      <c r="O52" s="66">
        <f t="shared" si="8"/>
        <v>512085</v>
      </c>
      <c r="P52" s="66">
        <f t="shared" si="8"/>
        <v>60500</v>
      </c>
      <c r="Q52" s="31"/>
      <c r="R52" s="66">
        <f t="shared" ref="R52:S52" si="9">SUM(R5:R50)</f>
        <v>2960694.7084954916</v>
      </c>
      <c r="S52" s="66">
        <f t="shared" si="9"/>
        <v>4225380</v>
      </c>
      <c r="T52" s="31"/>
      <c r="U52" s="32">
        <f>SUM(U5:U50)</f>
        <v>121013</v>
      </c>
      <c r="V52" s="32">
        <f t="shared" ref="V52:AS52" si="10">SUM(V5:V50)</f>
        <v>112263</v>
      </c>
      <c r="W52" s="32">
        <f>SUM(W5:W50)</f>
        <v>1020806</v>
      </c>
      <c r="X52" s="32">
        <f t="shared" si="10"/>
        <v>106728</v>
      </c>
      <c r="Y52" s="32">
        <f t="shared" si="10"/>
        <v>110416</v>
      </c>
      <c r="Z52" s="32">
        <f t="shared" si="10"/>
        <v>115351</v>
      </c>
      <c r="AA52" s="32">
        <f t="shared" si="10"/>
        <v>120294</v>
      </c>
      <c r="AB52" s="32">
        <f t="shared" si="10"/>
        <v>137999</v>
      </c>
      <c r="AC52" s="32">
        <f t="shared" si="10"/>
        <v>121875</v>
      </c>
      <c r="AD52" s="32">
        <f t="shared" si="10"/>
        <v>123974</v>
      </c>
      <c r="AE52" s="32">
        <f t="shared" si="10"/>
        <v>122415</v>
      </c>
      <c r="AF52" s="32">
        <f t="shared" si="10"/>
        <v>212054</v>
      </c>
      <c r="AG52" s="32">
        <f t="shared" si="10"/>
        <v>121875</v>
      </c>
      <c r="AH52" s="32">
        <f t="shared" si="10"/>
        <v>150643</v>
      </c>
      <c r="AI52" s="32">
        <f t="shared" si="10"/>
        <v>121875</v>
      </c>
      <c r="AJ52" s="32">
        <f t="shared" si="10"/>
        <v>123974</v>
      </c>
      <c r="AK52" s="32">
        <f t="shared" si="10"/>
        <v>125303</v>
      </c>
      <c r="AL52" s="32">
        <f t="shared" si="10"/>
        <v>123974</v>
      </c>
      <c r="AM52" s="32">
        <f t="shared" si="10"/>
        <v>121875</v>
      </c>
      <c r="AN52" s="32">
        <f t="shared" si="10"/>
        <v>137999</v>
      </c>
      <c r="AO52" s="32">
        <f t="shared" si="10"/>
        <v>121875</v>
      </c>
      <c r="AP52" s="32">
        <f t="shared" si="10"/>
        <v>282535</v>
      </c>
      <c r="AQ52" s="32">
        <f t="shared" si="10"/>
        <v>121875</v>
      </c>
      <c r="AR52" s="32">
        <f t="shared" si="10"/>
        <v>123974</v>
      </c>
      <c r="AS52" s="32">
        <f t="shared" si="10"/>
        <v>122415</v>
      </c>
      <c r="AU52" s="32">
        <f>SUM(AU5:AU50)</f>
        <v>135059</v>
      </c>
    </row>
    <row r="53" spans="1:48" x14ac:dyDescent="0.35">
      <c r="D53" s="64"/>
      <c r="E53" s="64"/>
      <c r="F53" s="64"/>
      <c r="G53" s="64"/>
      <c r="H53" s="64"/>
      <c r="I53" s="64"/>
      <c r="J53" s="64"/>
      <c r="K53" s="64"/>
      <c r="L53" s="64"/>
      <c r="M53" s="64"/>
      <c r="N53" s="64"/>
      <c r="O53" s="64"/>
      <c r="P53" s="64"/>
      <c r="Q53" s="33"/>
      <c r="R53" s="64"/>
      <c r="S53" s="64"/>
    </row>
    <row r="54" spans="1:48" ht="15" thickBot="1" x14ac:dyDescent="0.4">
      <c r="A54" s="8"/>
      <c r="B54" s="8"/>
      <c r="C54" s="8"/>
      <c r="D54" s="65"/>
      <c r="E54" s="65"/>
      <c r="F54" s="67"/>
      <c r="G54" s="67"/>
      <c r="H54" s="67"/>
      <c r="I54" s="67"/>
      <c r="J54" s="67"/>
      <c r="K54" s="67"/>
      <c r="L54" s="64"/>
      <c r="M54" s="64"/>
      <c r="N54" s="64"/>
      <c r="O54" s="64"/>
      <c r="P54" s="64"/>
      <c r="Q54" s="33"/>
      <c r="R54" s="67"/>
      <c r="S54" s="67"/>
      <c r="T54" s="9">
        <v>1</v>
      </c>
      <c r="U54" s="9">
        <f>+T54/(1+'Key Vars Assumptions'!$B$10)</f>
        <v>0.96618357487922713</v>
      </c>
      <c r="V54" s="9">
        <f>+U54/(1+'Key Vars Assumptions'!$B$10)</f>
        <v>0.93351070036640305</v>
      </c>
      <c r="W54" s="9">
        <f>+V54/(1+'Key Vars Assumptions'!$B$10)</f>
        <v>0.90194270566802237</v>
      </c>
      <c r="X54" s="9">
        <f>+W54/(1+'Key Vars Assumptions'!$B$10)</f>
        <v>0.87144222769857238</v>
      </c>
      <c r="Y54" s="9">
        <f>+X54/(1+'Key Vars Assumptions'!$B$10)</f>
        <v>0.84197316685852408</v>
      </c>
      <c r="Z54" s="9">
        <f>+Y54/(1+'Key Vars Assumptions'!$B$10)</f>
        <v>0.81350064430775282</v>
      </c>
      <c r="AA54" s="9">
        <f>+Z54/(1+'Key Vars Assumptions'!$B$10)</f>
        <v>0.78599096068381924</v>
      </c>
      <c r="AB54" s="9">
        <f>+AA54/(1+'Key Vars Assumptions'!$B$10)</f>
        <v>0.75941155621625056</v>
      </c>
      <c r="AC54" s="9">
        <f>+AB54/(1+'Key Vars Assumptions'!$B$10)</f>
        <v>0.73373097218961414</v>
      </c>
      <c r="AD54" s="9">
        <f>+AC54/(1+'Key Vars Assumptions'!$B$10)</f>
        <v>0.70891881370977217</v>
      </c>
      <c r="AE54" s="9">
        <f>+AD54/(1+'Key Vars Assumptions'!$B$10)</f>
        <v>0.68494571372924851</v>
      </c>
      <c r="AF54" s="9">
        <f>+AE54/(1+'Key Vars Assumptions'!$B$10)</f>
        <v>0.66178329828912907</v>
      </c>
      <c r="AG54" s="9">
        <f>+AF54/(1+'Key Vars Assumptions'!$B$10)</f>
        <v>0.63940415293635666</v>
      </c>
      <c r="AH54" s="9">
        <f>+AG54/(1+'Key Vars Assumptions'!$B$10)</f>
        <v>0.61778179027667313</v>
      </c>
      <c r="AI54" s="9">
        <f>+AH54/(1+'Key Vars Assumptions'!$B$10)</f>
        <v>0.59689061862480497</v>
      </c>
      <c r="AJ54" s="9">
        <f>+AI54/(1+'Key Vars Assumptions'!$B$10)</f>
        <v>0.57670591171478747</v>
      </c>
      <c r="AK54" s="9">
        <f>+AJ54/(1+'Key Vars Assumptions'!$B$10)</f>
        <v>0.55720377943457733</v>
      </c>
      <c r="AL54" s="9">
        <f>+AK54/(1+'Key Vars Assumptions'!$B$10)</f>
        <v>0.53836113955031628</v>
      </c>
      <c r="AM54" s="9">
        <f>+AL54/(1+'Key Vars Assumptions'!$B$10)</f>
        <v>0.520155690386779</v>
      </c>
      <c r="AN54" s="9">
        <f>+AM54/(1+'Key Vars Assumptions'!$B$10)</f>
        <v>0.50256588443167061</v>
      </c>
      <c r="AO54" s="9">
        <f>+AN54/(1+'Key Vars Assumptions'!$B$10)</f>
        <v>0.48557090283253201</v>
      </c>
      <c r="AP54" s="9">
        <f>+AO54/(1+'Key Vars Assumptions'!$B$10)</f>
        <v>0.46915063075606961</v>
      </c>
      <c r="AQ54" s="9">
        <f>+AP54/(1+'Key Vars Assumptions'!$B$10)</f>
        <v>0.45328563358074364</v>
      </c>
      <c r="AR54" s="9">
        <f>+AQ54/(1+'Key Vars Assumptions'!$B$10)</f>
        <v>0.43795713389443836</v>
      </c>
      <c r="AS54" s="9">
        <f>+AR54/(1+'Key Vars Assumptions'!$B$10)</f>
        <v>0.42314698926998878</v>
      </c>
    </row>
    <row r="55" spans="1:48" ht="15" thickBot="1" x14ac:dyDescent="0.4">
      <c r="A55" s="8"/>
      <c r="B55" s="8"/>
      <c r="C55" s="8"/>
      <c r="D55" s="192" t="s">
        <v>55</v>
      </c>
      <c r="E55" s="192"/>
      <c r="F55" s="192"/>
      <c r="G55" s="67"/>
      <c r="H55" s="67"/>
      <c r="I55" s="67"/>
      <c r="J55" s="67"/>
      <c r="K55" s="67"/>
      <c r="L55" s="64"/>
      <c r="M55" s="64"/>
      <c r="N55" s="64"/>
      <c r="O55" s="64"/>
      <c r="P55" s="64"/>
      <c r="Q55" s="33"/>
      <c r="R55" s="68">
        <f>SUM(U55:AS55)</f>
        <v>2960694.7084954916</v>
      </c>
      <c r="S55" s="67"/>
      <c r="T55" s="12"/>
      <c r="U55" s="30">
        <f>+U52*U54</f>
        <v>116920.77294685991</v>
      </c>
      <c r="V55" s="30">
        <f t="shared" ref="V55:AR55" si="11">+V52*V54</f>
        <v>104798.71175523351</v>
      </c>
      <c r="W55" s="67">
        <f t="shared" si="11"/>
        <v>920708.52560215129</v>
      </c>
      <c r="X55" s="67">
        <f t="shared" si="11"/>
        <v>93007.286077813231</v>
      </c>
      <c r="Y55" s="67">
        <f t="shared" si="11"/>
        <v>92967.3091918508</v>
      </c>
      <c r="Z55" s="67">
        <f t="shared" si="11"/>
        <v>93838.112821543589</v>
      </c>
      <c r="AA55" s="67">
        <f t="shared" si="11"/>
        <v>94549.996624499356</v>
      </c>
      <c r="AB55" s="67">
        <f t="shared" si="11"/>
        <v>104798.03534628636</v>
      </c>
      <c r="AC55" s="67">
        <f t="shared" si="11"/>
        <v>89423.46223560923</v>
      </c>
      <c r="AD55" s="67">
        <f t="shared" si="11"/>
        <v>87887.501010855296</v>
      </c>
      <c r="AE55" s="67">
        <f t="shared" si="11"/>
        <v>83847.629546165961</v>
      </c>
      <c r="AF55" s="67">
        <f t="shared" si="11"/>
        <v>140333.79553540298</v>
      </c>
      <c r="AG55" s="67">
        <f t="shared" si="11"/>
        <v>77927.381139118472</v>
      </c>
      <c r="AH55" s="67">
        <f t="shared" si="11"/>
        <v>93064.502232648869</v>
      </c>
      <c r="AI55" s="67">
        <f t="shared" si="11"/>
        <v>72746.0441448981</v>
      </c>
      <c r="AJ55" s="67">
        <f t="shared" si="11"/>
        <v>71496.538698929056</v>
      </c>
      <c r="AK55" s="67">
        <f t="shared" si="11"/>
        <v>69819.305174490844</v>
      </c>
      <c r="AL55" s="67">
        <f t="shared" si="11"/>
        <v>66742.783914610904</v>
      </c>
      <c r="AM55" s="67">
        <f t="shared" si="11"/>
        <v>63393.974765888692</v>
      </c>
      <c r="AN55" s="67">
        <f t="shared" si="11"/>
        <v>69353.589485686112</v>
      </c>
      <c r="AO55" s="67">
        <f t="shared" si="11"/>
        <v>59178.953782714838</v>
      </c>
      <c r="AP55" s="67">
        <f t="shared" si="11"/>
        <v>132551.47346066614</v>
      </c>
      <c r="AQ55" s="67">
        <f t="shared" si="11"/>
        <v>55244.186592653132</v>
      </c>
      <c r="AR55" s="67">
        <f t="shared" si="11"/>
        <v>54295.297717429101</v>
      </c>
      <c r="AS55" s="67">
        <f>+AS52*AS54</f>
        <v>51799.538691485679</v>
      </c>
    </row>
    <row r="56" spans="1:48" x14ac:dyDescent="0.35">
      <c r="D56" s="64"/>
      <c r="E56" s="64"/>
      <c r="F56" s="64"/>
      <c r="G56" s="64"/>
      <c r="H56" s="64"/>
      <c r="I56" s="64"/>
      <c r="J56" s="64"/>
      <c r="K56" s="64"/>
      <c r="L56" s="64"/>
      <c r="M56" s="64"/>
      <c r="N56" s="64"/>
      <c r="O56" s="64"/>
      <c r="P56" s="64"/>
      <c r="Q56" s="33"/>
      <c r="R56" s="64"/>
      <c r="S56" s="64"/>
      <c r="U56" s="33"/>
      <c r="V56" s="33"/>
      <c r="W56" s="64"/>
      <c r="X56" s="64"/>
      <c r="Y56" s="64"/>
      <c r="Z56" s="64"/>
      <c r="AA56" s="64"/>
      <c r="AB56" s="64"/>
      <c r="AC56" s="64"/>
      <c r="AD56" s="64"/>
      <c r="AE56" s="64"/>
      <c r="AF56" s="64"/>
      <c r="AG56" s="64"/>
      <c r="AH56" s="64"/>
      <c r="AI56" s="64"/>
      <c r="AJ56" s="64"/>
      <c r="AK56" s="64"/>
      <c r="AL56" s="64"/>
      <c r="AM56" s="64"/>
      <c r="AN56" s="64"/>
      <c r="AO56" s="64"/>
      <c r="AP56" s="64"/>
      <c r="AQ56" s="64"/>
      <c r="AR56" s="64"/>
      <c r="AS56" s="64"/>
    </row>
    <row r="57" spans="1:48" x14ac:dyDescent="0.35">
      <c r="A57" s="14" t="s">
        <v>53</v>
      </c>
      <c r="B57" s="8"/>
      <c r="C57" s="8"/>
      <c r="D57" s="65"/>
      <c r="E57" s="65"/>
      <c r="F57" s="65"/>
      <c r="G57" s="65"/>
      <c r="H57" s="65"/>
      <c r="I57" s="65"/>
      <c r="J57" s="65"/>
      <c r="K57" s="64"/>
      <c r="L57" s="64"/>
      <c r="M57" s="64"/>
      <c r="N57" s="64"/>
      <c r="O57" s="64"/>
      <c r="P57" s="64"/>
      <c r="Q57" s="33"/>
      <c r="R57" s="64"/>
      <c r="S57" s="64"/>
      <c r="U57" s="33"/>
      <c r="V57" s="33"/>
      <c r="W57" s="64"/>
      <c r="X57" s="64"/>
      <c r="Y57" s="64"/>
      <c r="Z57" s="64"/>
      <c r="AA57" s="64"/>
      <c r="AB57" s="64"/>
      <c r="AC57" s="64"/>
      <c r="AD57" s="64"/>
      <c r="AE57" s="64"/>
      <c r="AF57" s="64"/>
      <c r="AG57" s="64"/>
      <c r="AH57" s="64"/>
      <c r="AI57" s="64"/>
      <c r="AJ57" s="64"/>
      <c r="AK57" s="64"/>
      <c r="AL57" s="64"/>
      <c r="AM57" s="64"/>
      <c r="AN57" s="64"/>
      <c r="AO57" s="64"/>
      <c r="AP57" s="64"/>
      <c r="AQ57" s="64"/>
      <c r="AR57" s="64"/>
      <c r="AS57" s="64"/>
    </row>
    <row r="58" spans="1:48" s="4" customFormat="1" ht="22" x14ac:dyDescent="0.35">
      <c r="A58" s="15" t="s">
        <v>30</v>
      </c>
      <c r="B58" s="15" t="s">
        <v>31</v>
      </c>
      <c r="C58" s="15"/>
      <c r="D58" s="69" t="s">
        <v>50</v>
      </c>
      <c r="E58" s="69" t="s">
        <v>64</v>
      </c>
      <c r="F58" s="69" t="s">
        <v>65</v>
      </c>
      <c r="G58" s="69" t="s">
        <v>72</v>
      </c>
      <c r="K58" s="64"/>
      <c r="L58" s="64"/>
      <c r="M58" s="64"/>
      <c r="N58" s="64"/>
      <c r="O58" s="64"/>
      <c r="P58" s="64"/>
      <c r="Q58" s="33"/>
      <c r="R58" s="64"/>
      <c r="S58" s="64"/>
      <c r="T58"/>
      <c r="U58" s="33"/>
      <c r="V58" s="33"/>
      <c r="W58" s="64"/>
      <c r="X58" s="64"/>
      <c r="Y58" s="64"/>
      <c r="Z58" s="64"/>
      <c r="AA58" s="64"/>
      <c r="AB58" s="64"/>
      <c r="AC58" s="64"/>
      <c r="AD58" s="64"/>
      <c r="AE58" s="64"/>
      <c r="AF58" s="64"/>
      <c r="AG58" s="64"/>
      <c r="AH58" s="64"/>
      <c r="AI58" s="64"/>
      <c r="AJ58" s="64"/>
      <c r="AK58" s="64"/>
      <c r="AL58" s="64"/>
      <c r="AM58" s="64"/>
      <c r="AN58" s="64"/>
      <c r="AO58" s="64"/>
      <c r="AP58" s="64"/>
      <c r="AQ58" s="64"/>
      <c r="AR58" s="64"/>
      <c r="AS58" s="64"/>
      <c r="AT58"/>
      <c r="AU58"/>
      <c r="AV58"/>
    </row>
    <row r="59" spans="1:48" x14ac:dyDescent="0.35">
      <c r="A59" s="8" t="s">
        <v>59</v>
      </c>
      <c r="B59" s="8" t="s">
        <v>60</v>
      </c>
      <c r="C59" s="10" t="s">
        <v>50</v>
      </c>
      <c r="D59" s="58">
        <v>3917681</v>
      </c>
      <c r="E59" s="61"/>
      <c r="F59" s="61"/>
      <c r="G59" s="61"/>
      <c r="K59" s="64"/>
      <c r="L59" s="64"/>
      <c r="M59" s="64"/>
      <c r="N59" s="64"/>
      <c r="O59" s="64"/>
      <c r="P59" s="64"/>
      <c r="Q59" s="33"/>
      <c r="R59" s="60">
        <f>NPV('Key Vars Assumptions'!$B$10,U59:AS59)</f>
        <v>3594714.6022156454</v>
      </c>
      <c r="S59" s="60">
        <f>SUM(U59:AS59)</f>
        <v>3917681</v>
      </c>
      <c r="T59" s="31"/>
      <c r="U59" s="29">
        <v>20000</v>
      </c>
      <c r="V59" s="29">
        <v>1897681</v>
      </c>
      <c r="W59" s="70">
        <v>2000000</v>
      </c>
      <c r="X59" s="70">
        <v>0</v>
      </c>
      <c r="Y59" s="70">
        <v>0</v>
      </c>
      <c r="Z59" s="70">
        <v>0</v>
      </c>
      <c r="AA59" s="70">
        <v>0</v>
      </c>
      <c r="AB59" s="70">
        <v>0</v>
      </c>
      <c r="AC59" s="70">
        <v>0</v>
      </c>
      <c r="AD59" s="70">
        <v>0</v>
      </c>
      <c r="AE59" s="70">
        <v>0</v>
      </c>
      <c r="AF59" s="70">
        <v>0</v>
      </c>
      <c r="AG59" s="70">
        <v>0</v>
      </c>
      <c r="AH59" s="70">
        <v>0</v>
      </c>
      <c r="AI59" s="70">
        <v>0</v>
      </c>
      <c r="AJ59" s="70">
        <v>0</v>
      </c>
      <c r="AK59" s="70">
        <v>0</v>
      </c>
      <c r="AL59" s="70">
        <v>0</v>
      </c>
      <c r="AM59" s="70">
        <v>0</v>
      </c>
      <c r="AN59" s="70">
        <v>0</v>
      </c>
      <c r="AO59" s="70">
        <v>0</v>
      </c>
      <c r="AP59" s="70">
        <v>0</v>
      </c>
      <c r="AQ59" s="70">
        <v>0</v>
      </c>
      <c r="AR59" s="70">
        <v>0</v>
      </c>
      <c r="AS59" s="70">
        <v>0</v>
      </c>
    </row>
    <row r="60" spans="1:48" x14ac:dyDescent="0.35">
      <c r="A60" s="8" t="s">
        <v>59</v>
      </c>
      <c r="B60" s="8" t="s">
        <v>60</v>
      </c>
      <c r="C60" s="10" t="s">
        <v>64</v>
      </c>
      <c r="D60" s="61"/>
      <c r="E60" s="58">
        <v>79400</v>
      </c>
      <c r="F60" s="61"/>
      <c r="G60" s="61"/>
      <c r="K60" s="64"/>
      <c r="L60" s="64"/>
      <c r="M60" s="64"/>
      <c r="N60" s="64"/>
      <c r="O60" s="64"/>
      <c r="P60" s="64"/>
      <c r="Q60" s="33"/>
      <c r="R60" s="60">
        <f>NPV('Key Vars Assumptions'!$B$10,U60:AS60)</f>
        <v>71614.250830040968</v>
      </c>
      <c r="S60" s="60">
        <f t="shared" ref="S60:S62" si="12">SUM(U60:AS60)</f>
        <v>79400</v>
      </c>
      <c r="T60" s="31"/>
      <c r="U60" s="29">
        <v>0</v>
      </c>
      <c r="V60" s="29">
        <v>0</v>
      </c>
      <c r="W60" s="70">
        <v>79400</v>
      </c>
      <c r="X60" s="70">
        <v>0</v>
      </c>
      <c r="Y60" s="70">
        <v>0</v>
      </c>
      <c r="Z60" s="70">
        <v>0</v>
      </c>
      <c r="AA60" s="70">
        <v>0</v>
      </c>
      <c r="AB60" s="70">
        <v>0</v>
      </c>
      <c r="AC60" s="70">
        <v>0</v>
      </c>
      <c r="AD60" s="70">
        <v>0</v>
      </c>
      <c r="AE60" s="70">
        <v>0</v>
      </c>
      <c r="AF60" s="70">
        <v>0</v>
      </c>
      <c r="AG60" s="70">
        <v>0</v>
      </c>
      <c r="AH60" s="70">
        <v>0</v>
      </c>
      <c r="AI60" s="70">
        <v>0</v>
      </c>
      <c r="AJ60" s="70">
        <v>0</v>
      </c>
      <c r="AK60" s="70">
        <v>0</v>
      </c>
      <c r="AL60" s="70">
        <v>0</v>
      </c>
      <c r="AM60" s="70">
        <v>0</v>
      </c>
      <c r="AN60" s="70">
        <v>0</v>
      </c>
      <c r="AO60" s="70">
        <v>0</v>
      </c>
      <c r="AP60" s="70">
        <v>0</v>
      </c>
      <c r="AQ60" s="70">
        <v>0</v>
      </c>
      <c r="AR60" s="70">
        <v>0</v>
      </c>
      <c r="AS60" s="70">
        <v>0</v>
      </c>
    </row>
    <row r="61" spans="1:48" x14ac:dyDescent="0.35">
      <c r="A61" s="8" t="s">
        <v>59</v>
      </c>
      <c r="B61" s="8" t="s">
        <v>60</v>
      </c>
      <c r="C61" s="10" t="s">
        <v>65</v>
      </c>
      <c r="D61" s="61"/>
      <c r="E61" s="61"/>
      <c r="F61" s="58">
        <v>200000</v>
      </c>
      <c r="G61" s="61"/>
      <c r="K61" s="64"/>
      <c r="L61" s="64"/>
      <c r="M61" s="64"/>
      <c r="N61" s="64"/>
      <c r="O61" s="64"/>
      <c r="P61" s="64"/>
      <c r="Q61" s="33"/>
      <c r="R61" s="60">
        <f>NPV('Key Vars Assumptions'!$B$10,U61:AS61)</f>
        <v>180388.54113360448</v>
      </c>
      <c r="S61" s="60">
        <f t="shared" si="12"/>
        <v>200000</v>
      </c>
      <c r="T61" s="31"/>
      <c r="U61" s="29">
        <v>0</v>
      </c>
      <c r="V61" s="29">
        <v>0</v>
      </c>
      <c r="W61" s="70">
        <v>200000</v>
      </c>
      <c r="X61" s="70">
        <v>0</v>
      </c>
      <c r="Y61" s="70">
        <v>0</v>
      </c>
      <c r="Z61" s="70">
        <v>0</v>
      </c>
      <c r="AA61" s="70">
        <v>0</v>
      </c>
      <c r="AB61" s="70">
        <v>0</v>
      </c>
      <c r="AC61" s="70">
        <v>0</v>
      </c>
      <c r="AD61" s="70">
        <v>0</v>
      </c>
      <c r="AE61" s="70">
        <v>0</v>
      </c>
      <c r="AF61" s="70">
        <v>0</v>
      </c>
      <c r="AG61" s="70">
        <v>0</v>
      </c>
      <c r="AH61" s="70">
        <v>0</v>
      </c>
      <c r="AI61" s="70">
        <v>0</v>
      </c>
      <c r="AJ61" s="70">
        <v>0</v>
      </c>
      <c r="AK61" s="70">
        <v>0</v>
      </c>
      <c r="AL61" s="70">
        <v>0</v>
      </c>
      <c r="AM61" s="70">
        <v>0</v>
      </c>
      <c r="AN61" s="70">
        <v>0</v>
      </c>
      <c r="AO61" s="70">
        <v>0</v>
      </c>
      <c r="AP61" s="70">
        <v>0</v>
      </c>
      <c r="AQ61" s="70">
        <v>0</v>
      </c>
      <c r="AR61" s="70">
        <v>0</v>
      </c>
      <c r="AS61" s="70">
        <v>0</v>
      </c>
    </row>
    <row r="62" spans="1:48" x14ac:dyDescent="0.35">
      <c r="A62" s="8" t="s">
        <v>59</v>
      </c>
      <c r="B62" s="8" t="s">
        <v>60</v>
      </c>
      <c r="C62" s="10" t="s">
        <v>72</v>
      </c>
      <c r="D62" s="61"/>
      <c r="E62" s="61"/>
      <c r="F62" s="61"/>
      <c r="G62" s="58">
        <v>50000</v>
      </c>
      <c r="K62" s="64"/>
      <c r="L62" s="64"/>
      <c r="M62" s="64"/>
      <c r="N62" s="64"/>
      <c r="O62" s="64"/>
      <c r="P62" s="64"/>
      <c r="Q62" s="33"/>
      <c r="R62" s="60">
        <f>NPV('Key Vars Assumptions'!$B$10,U62:AS62)</f>
        <v>45097.13528340112</v>
      </c>
      <c r="S62" s="60">
        <f t="shared" si="12"/>
        <v>50000</v>
      </c>
      <c r="T62" s="31"/>
      <c r="U62" s="29">
        <v>0</v>
      </c>
      <c r="V62" s="29">
        <v>0</v>
      </c>
      <c r="W62" s="70">
        <v>50000</v>
      </c>
      <c r="X62" s="70">
        <v>0</v>
      </c>
      <c r="Y62" s="70">
        <v>0</v>
      </c>
      <c r="Z62" s="70">
        <v>0</v>
      </c>
      <c r="AA62" s="70">
        <v>0</v>
      </c>
      <c r="AB62" s="70">
        <v>0</v>
      </c>
      <c r="AC62" s="70">
        <v>0</v>
      </c>
      <c r="AD62" s="70">
        <v>0</v>
      </c>
      <c r="AE62" s="70">
        <v>0</v>
      </c>
      <c r="AF62" s="70">
        <v>0</v>
      </c>
      <c r="AG62" s="70">
        <v>0</v>
      </c>
      <c r="AH62" s="70">
        <v>0</v>
      </c>
      <c r="AI62" s="70">
        <v>0</v>
      </c>
      <c r="AJ62" s="70">
        <v>0</v>
      </c>
      <c r="AK62" s="70">
        <v>0</v>
      </c>
      <c r="AL62" s="70">
        <v>0</v>
      </c>
      <c r="AM62" s="70">
        <v>0</v>
      </c>
      <c r="AN62" s="70">
        <v>0</v>
      </c>
      <c r="AO62" s="70">
        <v>0</v>
      </c>
      <c r="AP62" s="70">
        <v>0</v>
      </c>
      <c r="AQ62" s="70">
        <v>0</v>
      </c>
      <c r="AR62" s="70">
        <v>0</v>
      </c>
      <c r="AS62" s="70">
        <v>0</v>
      </c>
    </row>
    <row r="63" spans="1:48" x14ac:dyDescent="0.35">
      <c r="A63" s="8"/>
      <c r="B63" s="8"/>
      <c r="C63" s="8"/>
      <c r="D63" s="65"/>
      <c r="E63" s="65"/>
      <c r="F63" s="65"/>
      <c r="G63" s="65"/>
      <c r="K63" s="64"/>
      <c r="L63" s="64"/>
      <c r="M63" s="64"/>
      <c r="N63" s="64"/>
      <c r="O63" s="64"/>
      <c r="P63" s="64"/>
      <c r="Q63" s="33"/>
      <c r="R63" s="65"/>
      <c r="S63" s="65"/>
      <c r="T63" s="8"/>
      <c r="U63" s="31"/>
      <c r="V63" s="31"/>
      <c r="W63" s="65"/>
      <c r="X63" s="65"/>
      <c r="Y63" s="65"/>
      <c r="Z63" s="65"/>
      <c r="AA63" s="65"/>
      <c r="AB63" s="65"/>
      <c r="AC63" s="65"/>
      <c r="AD63" s="65"/>
      <c r="AE63" s="65"/>
      <c r="AF63" s="65"/>
      <c r="AG63" s="65"/>
      <c r="AH63" s="65"/>
      <c r="AI63" s="65"/>
      <c r="AJ63" s="65"/>
      <c r="AK63" s="65"/>
      <c r="AL63" s="65"/>
      <c r="AM63" s="65"/>
      <c r="AN63" s="65"/>
      <c r="AO63" s="65"/>
      <c r="AP63" s="65"/>
      <c r="AQ63" s="65"/>
      <c r="AR63" s="65"/>
      <c r="AS63" s="65"/>
    </row>
    <row r="64" spans="1:48" ht="15" thickBot="1" x14ac:dyDescent="0.4">
      <c r="A64" s="8"/>
      <c r="B64" s="8"/>
      <c r="C64" s="8" t="s">
        <v>54</v>
      </c>
      <c r="D64" s="66">
        <f>SUM(D59:D62)</f>
        <v>3917681</v>
      </c>
      <c r="E64" s="66">
        <f>SUM(E59:E62)</f>
        <v>79400</v>
      </c>
      <c r="F64" s="66">
        <f>SUM(F59:F62)</f>
        <v>200000</v>
      </c>
      <c r="G64" s="66">
        <f>SUM(G59:G62)</f>
        <v>50000</v>
      </c>
      <c r="K64" s="64"/>
      <c r="L64" s="64"/>
      <c r="M64" s="64"/>
      <c r="N64" s="64"/>
      <c r="O64" s="64"/>
      <c r="P64" s="64"/>
      <c r="Q64" s="33"/>
      <c r="R64" s="66">
        <f>SUM(R59:R62)</f>
        <v>3891814.5294626919</v>
      </c>
      <c r="S64" s="66">
        <f>SUM(S59:S62)</f>
        <v>4247081</v>
      </c>
      <c r="T64" s="31"/>
      <c r="U64" s="32">
        <f t="shared" ref="U64:AS64" si="13">SUM(U59:U62)</f>
        <v>20000</v>
      </c>
      <c r="V64" s="32">
        <f t="shared" si="13"/>
        <v>1897681</v>
      </c>
      <c r="W64" s="66">
        <f t="shared" si="13"/>
        <v>2329400</v>
      </c>
      <c r="X64" s="66">
        <f t="shared" si="13"/>
        <v>0</v>
      </c>
      <c r="Y64" s="66">
        <f t="shared" si="13"/>
        <v>0</v>
      </c>
      <c r="Z64" s="66">
        <f t="shared" si="13"/>
        <v>0</v>
      </c>
      <c r="AA64" s="66">
        <f t="shared" si="13"/>
        <v>0</v>
      </c>
      <c r="AB64" s="66">
        <f t="shared" si="13"/>
        <v>0</v>
      </c>
      <c r="AC64" s="66">
        <f t="shared" si="13"/>
        <v>0</v>
      </c>
      <c r="AD64" s="66">
        <f t="shared" si="13"/>
        <v>0</v>
      </c>
      <c r="AE64" s="66">
        <f t="shared" si="13"/>
        <v>0</v>
      </c>
      <c r="AF64" s="66">
        <f t="shared" si="13"/>
        <v>0</v>
      </c>
      <c r="AG64" s="66">
        <f t="shared" si="13"/>
        <v>0</v>
      </c>
      <c r="AH64" s="66">
        <f t="shared" si="13"/>
        <v>0</v>
      </c>
      <c r="AI64" s="66">
        <f t="shared" si="13"/>
        <v>0</v>
      </c>
      <c r="AJ64" s="66">
        <f t="shared" si="13"/>
        <v>0</v>
      </c>
      <c r="AK64" s="66">
        <f t="shared" si="13"/>
        <v>0</v>
      </c>
      <c r="AL64" s="66">
        <f t="shared" si="13"/>
        <v>0</v>
      </c>
      <c r="AM64" s="66">
        <f t="shared" si="13"/>
        <v>0</v>
      </c>
      <c r="AN64" s="66">
        <f t="shared" si="13"/>
        <v>0</v>
      </c>
      <c r="AO64" s="66">
        <f t="shared" si="13"/>
        <v>0</v>
      </c>
      <c r="AP64" s="66">
        <f t="shared" si="13"/>
        <v>0</v>
      </c>
      <c r="AQ64" s="66">
        <f t="shared" si="13"/>
        <v>0</v>
      </c>
      <c r="AR64" s="66">
        <f t="shared" si="13"/>
        <v>0</v>
      </c>
      <c r="AS64" s="66">
        <f t="shared" si="13"/>
        <v>0</v>
      </c>
    </row>
    <row r="65" spans="1:48" x14ac:dyDescent="0.35">
      <c r="D65" s="64"/>
      <c r="E65" s="64"/>
      <c r="F65" s="64"/>
      <c r="G65" s="64"/>
      <c r="H65" s="64"/>
      <c r="I65" s="64"/>
      <c r="J65" s="64"/>
      <c r="K65" s="64"/>
      <c r="L65" s="64"/>
      <c r="M65" s="64"/>
      <c r="N65" s="64"/>
      <c r="O65" s="64"/>
      <c r="P65" s="64"/>
      <c r="Q65" s="33"/>
      <c r="R65" s="64"/>
      <c r="S65" s="64"/>
    </row>
    <row r="66" spans="1:48" ht="15" thickBot="1" x14ac:dyDescent="0.4">
      <c r="A66" s="8"/>
      <c r="B66" s="8"/>
      <c r="C66" s="8"/>
      <c r="D66" s="31"/>
      <c r="E66" s="31"/>
      <c r="F66" s="30"/>
      <c r="G66" s="30"/>
      <c r="H66" s="30"/>
      <c r="I66" s="30"/>
      <c r="J66" s="30"/>
      <c r="K66" s="30"/>
      <c r="L66" s="33"/>
      <c r="M66" s="33"/>
      <c r="N66" s="33"/>
      <c r="O66" s="33"/>
      <c r="P66" s="33"/>
      <c r="Q66" s="33"/>
      <c r="R66" s="67"/>
      <c r="S66" s="67"/>
      <c r="T66" s="9">
        <v>1</v>
      </c>
      <c r="U66" s="9">
        <f>+T66/(1+'Key Vars Assumptions'!$B$10)</f>
        <v>0.96618357487922713</v>
      </c>
      <c r="V66" s="9">
        <f>+U66/(1+'Key Vars Assumptions'!$B$10)</f>
        <v>0.93351070036640305</v>
      </c>
      <c r="W66" s="9">
        <f>+V66/(1+'Key Vars Assumptions'!$B$10)</f>
        <v>0.90194270566802237</v>
      </c>
      <c r="X66" s="9">
        <f>+W66/(1+'Key Vars Assumptions'!$B$10)</f>
        <v>0.87144222769857238</v>
      </c>
      <c r="Y66" s="9">
        <f>+X66/(1+'Key Vars Assumptions'!$B$10)</f>
        <v>0.84197316685852408</v>
      </c>
      <c r="Z66" s="9">
        <f>+Y66/(1+'Key Vars Assumptions'!$B$10)</f>
        <v>0.81350064430775282</v>
      </c>
      <c r="AA66" s="9">
        <f>+Z66/(1+'Key Vars Assumptions'!$B$10)</f>
        <v>0.78599096068381924</v>
      </c>
      <c r="AB66" s="9">
        <f>+AA66/(1+'Key Vars Assumptions'!$B$10)</f>
        <v>0.75941155621625056</v>
      </c>
      <c r="AC66" s="9">
        <f>+AB66/(1+'Key Vars Assumptions'!$B$10)</f>
        <v>0.73373097218961414</v>
      </c>
      <c r="AD66" s="9">
        <f>+AC66/(1+'Key Vars Assumptions'!$B$10)</f>
        <v>0.70891881370977217</v>
      </c>
      <c r="AE66" s="9">
        <f>+AD66/(1+'Key Vars Assumptions'!$B$10)</f>
        <v>0.68494571372924851</v>
      </c>
      <c r="AF66" s="9">
        <f>+AE66/(1+'Key Vars Assumptions'!$B$10)</f>
        <v>0.66178329828912907</v>
      </c>
      <c r="AG66" s="9">
        <f>+AF66/(1+'Key Vars Assumptions'!$B$10)</f>
        <v>0.63940415293635666</v>
      </c>
      <c r="AH66" s="9">
        <f>+AG66/(1+'Key Vars Assumptions'!$B$10)</f>
        <v>0.61778179027667313</v>
      </c>
      <c r="AI66" s="9">
        <f>+AH66/(1+'Key Vars Assumptions'!$B$10)</f>
        <v>0.59689061862480497</v>
      </c>
      <c r="AJ66" s="9">
        <f>+AI66/(1+'Key Vars Assumptions'!$B$10)</f>
        <v>0.57670591171478747</v>
      </c>
      <c r="AK66" s="9">
        <f>+AJ66/(1+'Key Vars Assumptions'!$B$10)</f>
        <v>0.55720377943457733</v>
      </c>
      <c r="AL66" s="9">
        <f>+AK66/(1+'Key Vars Assumptions'!$B$10)</f>
        <v>0.53836113955031628</v>
      </c>
      <c r="AM66" s="9">
        <f>+AL66/(1+'Key Vars Assumptions'!$B$10)</f>
        <v>0.520155690386779</v>
      </c>
      <c r="AN66" s="9">
        <f>+AM66/(1+'Key Vars Assumptions'!$B$10)</f>
        <v>0.50256588443167061</v>
      </c>
      <c r="AO66" s="9">
        <f>+AN66/(1+'Key Vars Assumptions'!$B$10)</f>
        <v>0.48557090283253201</v>
      </c>
      <c r="AP66" s="9">
        <f>+AO66/(1+'Key Vars Assumptions'!$B$10)</f>
        <v>0.46915063075606961</v>
      </c>
      <c r="AQ66" s="9">
        <f>+AP66/(1+'Key Vars Assumptions'!$B$10)</f>
        <v>0.45328563358074364</v>
      </c>
      <c r="AR66" s="9">
        <f>+AQ66/(1+'Key Vars Assumptions'!$B$10)</f>
        <v>0.43795713389443836</v>
      </c>
      <c r="AS66" s="9">
        <f>+AR66/(1+'Key Vars Assumptions'!$B$10)</f>
        <v>0.42314698926998878</v>
      </c>
    </row>
    <row r="67" spans="1:48" ht="15" thickBot="1" x14ac:dyDescent="0.4">
      <c r="A67" s="8"/>
      <c r="B67" s="8"/>
      <c r="C67" s="8"/>
      <c r="D67" s="190" t="s">
        <v>56</v>
      </c>
      <c r="E67" s="190"/>
      <c r="F67" s="190"/>
      <c r="G67" s="30"/>
      <c r="H67" s="30"/>
      <c r="I67" s="30"/>
      <c r="J67" s="30"/>
      <c r="K67" s="30"/>
      <c r="L67" s="33"/>
      <c r="M67" s="33"/>
      <c r="N67" s="33"/>
      <c r="O67" s="33"/>
      <c r="P67" s="33"/>
      <c r="Q67" s="33"/>
      <c r="R67" s="68">
        <f>SUM(U67:AS67)</f>
        <v>3891814.5294626919</v>
      </c>
      <c r="S67" s="67"/>
      <c r="T67" s="48"/>
      <c r="U67" s="67">
        <f>+U64*U66</f>
        <v>19323.671497584543</v>
      </c>
      <c r="V67" s="67">
        <f t="shared" ref="V67" si="14">+V64*V66</f>
        <v>1771505.519382016</v>
      </c>
      <c r="W67" s="67">
        <f t="shared" ref="W67" si="15">+W64*W66</f>
        <v>2100985.3385830913</v>
      </c>
      <c r="X67" s="67">
        <f t="shared" ref="X67" si="16">+X64*X66</f>
        <v>0</v>
      </c>
      <c r="Y67" s="67">
        <f t="shared" ref="Y67" si="17">+Y64*Y66</f>
        <v>0</v>
      </c>
      <c r="Z67" s="67">
        <f t="shared" ref="Z67" si="18">+Z64*Z66</f>
        <v>0</v>
      </c>
      <c r="AA67" s="67">
        <f t="shared" ref="AA67" si="19">+AA64*AA66</f>
        <v>0</v>
      </c>
      <c r="AB67" s="67">
        <f t="shared" ref="AB67" si="20">+AB64*AB66</f>
        <v>0</v>
      </c>
      <c r="AC67" s="67">
        <f t="shared" ref="AC67" si="21">+AC64*AC66</f>
        <v>0</v>
      </c>
      <c r="AD67" s="67">
        <f t="shared" ref="AD67" si="22">+AD64*AD66</f>
        <v>0</v>
      </c>
      <c r="AE67" s="67">
        <f t="shared" ref="AE67" si="23">+AE64*AE66</f>
        <v>0</v>
      </c>
      <c r="AF67" s="67">
        <f t="shared" ref="AF67" si="24">+AF64*AF66</f>
        <v>0</v>
      </c>
      <c r="AG67" s="67">
        <f t="shared" ref="AG67" si="25">+AG64*AG66</f>
        <v>0</v>
      </c>
      <c r="AH67" s="67">
        <f t="shared" ref="AH67" si="26">+AH64*AH66</f>
        <v>0</v>
      </c>
      <c r="AI67" s="67">
        <f t="shared" ref="AI67" si="27">+AI64*AI66</f>
        <v>0</v>
      </c>
      <c r="AJ67" s="67">
        <f t="shared" ref="AJ67" si="28">+AJ64*AJ66</f>
        <v>0</v>
      </c>
      <c r="AK67" s="67">
        <f t="shared" ref="AK67" si="29">+AK64*AK66</f>
        <v>0</v>
      </c>
      <c r="AL67" s="67">
        <f t="shared" ref="AL67" si="30">+AL64*AL66</f>
        <v>0</v>
      </c>
      <c r="AM67" s="67">
        <f t="shared" ref="AM67" si="31">+AM64*AM66</f>
        <v>0</v>
      </c>
      <c r="AN67" s="67">
        <f t="shared" ref="AN67" si="32">+AN64*AN66</f>
        <v>0</v>
      </c>
      <c r="AO67" s="67">
        <f t="shared" ref="AO67" si="33">+AO64*AO66</f>
        <v>0</v>
      </c>
      <c r="AP67" s="67">
        <f t="shared" ref="AP67" si="34">+AP64*AP66</f>
        <v>0</v>
      </c>
      <c r="AQ67" s="67">
        <f t="shared" ref="AQ67" si="35">+AQ64*AQ66</f>
        <v>0</v>
      </c>
      <c r="AR67" s="67">
        <f t="shared" ref="AR67" si="36">+AR64*AR66</f>
        <v>0</v>
      </c>
      <c r="AS67" s="67">
        <f t="shared" ref="AS67" si="37">+AS64*AS66</f>
        <v>0</v>
      </c>
      <c r="AT67" s="33"/>
    </row>
    <row r="68" spans="1:48" ht="15" thickBot="1" x14ac:dyDescent="0.4">
      <c r="D68" s="33"/>
      <c r="E68" s="33"/>
      <c r="F68" s="33"/>
      <c r="G68" s="33"/>
      <c r="H68" s="33"/>
      <c r="I68" s="33"/>
      <c r="J68" s="33"/>
      <c r="K68" s="33"/>
      <c r="L68" s="33"/>
      <c r="M68" s="33"/>
      <c r="N68" s="33"/>
      <c r="O68" s="33"/>
      <c r="P68" s="33"/>
      <c r="Q68" s="33"/>
      <c r="R68" s="64"/>
      <c r="S68" s="64"/>
    </row>
    <row r="69" spans="1:48" ht="15" thickBot="1" x14ac:dyDescent="0.4">
      <c r="A69" s="8"/>
      <c r="B69" s="8"/>
      <c r="C69" s="8"/>
      <c r="D69" s="190" t="s">
        <v>58</v>
      </c>
      <c r="E69" s="190"/>
      <c r="F69" s="190"/>
      <c r="G69" s="31"/>
      <c r="H69" s="31"/>
      <c r="I69" s="31"/>
      <c r="J69" s="31"/>
      <c r="K69" s="31"/>
      <c r="L69" s="33"/>
      <c r="M69" s="33"/>
      <c r="N69" s="33"/>
      <c r="O69" s="33"/>
      <c r="P69" s="33"/>
      <c r="Q69" s="33"/>
      <c r="R69" s="68">
        <f>+R55+R67</f>
        <v>6852509.2379581835</v>
      </c>
      <c r="S69" s="65"/>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row>
    <row r="70" spans="1:48" x14ac:dyDescent="0.35">
      <c r="R70" s="53"/>
      <c r="S70" s="53"/>
    </row>
    <row r="71" spans="1:48" s="104" customFormat="1" x14ac:dyDescent="0.35">
      <c r="A71" s="14" t="s">
        <v>129</v>
      </c>
      <c r="B71" s="101"/>
      <c r="C71" s="101"/>
      <c r="V71" s="49"/>
      <c r="W71" s="49"/>
      <c r="X71" s="49"/>
      <c r="Y71" s="49"/>
      <c r="Z71" s="49"/>
      <c r="AA71" s="49"/>
      <c r="AB71" s="49"/>
      <c r="AC71" s="49"/>
      <c r="AD71" s="49"/>
      <c r="AE71" s="49"/>
      <c r="AF71" s="49"/>
      <c r="AG71" s="49"/>
      <c r="AH71" s="49"/>
      <c r="AI71" s="49"/>
      <c r="AJ71" s="49"/>
      <c r="AK71" s="49"/>
      <c r="AL71" s="49"/>
      <c r="AM71" s="49"/>
      <c r="AN71" s="49"/>
      <c r="AO71" s="49"/>
      <c r="AP71" s="49"/>
      <c r="AQ71" s="49"/>
      <c r="AR71" s="49"/>
      <c r="AS71" s="49"/>
      <c r="AT71" s="49"/>
      <c r="AU71" s="46"/>
      <c r="AV71" s="46"/>
    </row>
    <row r="72" spans="1:48" s="104" customFormat="1" x14ac:dyDescent="0.35">
      <c r="A72" s="15" t="s">
        <v>30</v>
      </c>
      <c r="B72" s="15" t="s">
        <v>31</v>
      </c>
      <c r="C72" s="15"/>
      <c r="D72" s="15" t="s">
        <v>130</v>
      </c>
      <c r="R72" s="16" t="s">
        <v>49</v>
      </c>
      <c r="S72" s="16" t="s">
        <v>48</v>
      </c>
      <c r="U72" s="16" t="s">
        <v>4</v>
      </c>
      <c r="V72" s="16" t="s">
        <v>5</v>
      </c>
      <c r="W72" s="16" t="s">
        <v>6</v>
      </c>
      <c r="X72" s="16" t="s">
        <v>7</v>
      </c>
      <c r="Y72" s="16" t="s">
        <v>8</v>
      </c>
      <c r="Z72" s="16" t="s">
        <v>9</v>
      </c>
      <c r="AA72" s="16" t="s">
        <v>10</v>
      </c>
      <c r="AB72" s="16" t="s">
        <v>11</v>
      </c>
      <c r="AC72" s="16" t="s">
        <v>12</v>
      </c>
      <c r="AD72" s="16" t="s">
        <v>13</v>
      </c>
      <c r="AE72" s="16" t="s">
        <v>14</v>
      </c>
      <c r="AF72" s="16" t="s">
        <v>15</v>
      </c>
      <c r="AG72" s="16" t="s">
        <v>16</v>
      </c>
      <c r="AH72" s="16" t="s">
        <v>17</v>
      </c>
      <c r="AI72" s="16" t="s">
        <v>18</v>
      </c>
      <c r="AJ72" s="16" t="s">
        <v>19</v>
      </c>
      <c r="AK72" s="16" t="s">
        <v>20</v>
      </c>
      <c r="AL72" s="16" t="s">
        <v>21</v>
      </c>
      <c r="AM72" s="16" t="s">
        <v>22</v>
      </c>
      <c r="AN72" s="16" t="s">
        <v>23</v>
      </c>
      <c r="AO72" s="16" t="s">
        <v>24</v>
      </c>
      <c r="AP72" s="16" t="s">
        <v>25</v>
      </c>
      <c r="AQ72" s="16" t="s">
        <v>26</v>
      </c>
      <c r="AR72" s="16" t="s">
        <v>27</v>
      </c>
      <c r="AS72" s="16" t="s">
        <v>28</v>
      </c>
      <c r="AT72" s="46"/>
      <c r="AU72" s="46"/>
    </row>
    <row r="73" spans="1:48" s="104" customFormat="1" x14ac:dyDescent="0.35">
      <c r="A73" s="101"/>
      <c r="B73" s="101"/>
      <c r="C73" s="101"/>
      <c r="AT73" s="46"/>
      <c r="AU73" s="46"/>
    </row>
    <row r="74" spans="1:48" s="104" customFormat="1" x14ac:dyDescent="0.35">
      <c r="A74" s="101" t="s">
        <v>59</v>
      </c>
      <c r="B74" s="101" t="s">
        <v>60</v>
      </c>
      <c r="C74" s="103" t="s">
        <v>130</v>
      </c>
      <c r="D74" s="99">
        <v>6116644</v>
      </c>
      <c r="R74" s="102">
        <f>NPV('Key Vars Assumptions'!$B$10,U74:AS74)</f>
        <v>3949211.0232430608</v>
      </c>
      <c r="S74" s="102">
        <f>SUM(U74:AS74)</f>
        <v>6116644</v>
      </c>
      <c r="U74" s="30">
        <v>523</v>
      </c>
      <c r="V74" s="30">
        <v>50231</v>
      </c>
      <c r="W74" s="30">
        <v>187413</v>
      </c>
      <c r="X74" s="30">
        <v>294809</v>
      </c>
      <c r="Y74" s="30">
        <v>294507</v>
      </c>
      <c r="Z74" s="30">
        <v>294607</v>
      </c>
      <c r="AA74" s="30">
        <v>294607</v>
      </c>
      <c r="AB74" s="30">
        <v>294607</v>
      </c>
      <c r="AC74" s="30">
        <v>294607</v>
      </c>
      <c r="AD74" s="30">
        <v>294607</v>
      </c>
      <c r="AE74" s="30">
        <v>294607</v>
      </c>
      <c r="AF74" s="30">
        <v>294607</v>
      </c>
      <c r="AG74" s="30">
        <v>294607</v>
      </c>
      <c r="AH74" s="30">
        <v>257896</v>
      </c>
      <c r="AI74" s="30">
        <v>257896</v>
      </c>
      <c r="AJ74" s="30">
        <v>257896</v>
      </c>
      <c r="AK74" s="30">
        <v>257896</v>
      </c>
      <c r="AL74" s="30">
        <v>257896</v>
      </c>
      <c r="AM74" s="30">
        <v>257896</v>
      </c>
      <c r="AN74" s="30">
        <v>257896</v>
      </c>
      <c r="AO74" s="30">
        <v>257896</v>
      </c>
      <c r="AP74" s="30">
        <v>257567</v>
      </c>
      <c r="AQ74" s="30">
        <v>226350</v>
      </c>
      <c r="AR74" s="30">
        <v>192610</v>
      </c>
      <c r="AS74" s="30">
        <v>192610</v>
      </c>
      <c r="AT74" s="46"/>
      <c r="AU74" s="46"/>
    </row>
    <row r="75" spans="1:48" s="104" customFormat="1" x14ac:dyDescent="0.35">
      <c r="AT75" s="46"/>
      <c r="AU75" s="46"/>
    </row>
    <row r="76" spans="1:48" s="104" customFormat="1" x14ac:dyDescent="0.35">
      <c r="T76" s="9">
        <v>1</v>
      </c>
      <c r="U76" s="9">
        <f>+T76/(1+'Key Vars Assumptions'!$B$10)</f>
        <v>0.96618357487922713</v>
      </c>
      <c r="V76" s="9">
        <f>+U76/(1+'Key Vars Assumptions'!$B$10)</f>
        <v>0.93351070036640305</v>
      </c>
      <c r="W76" s="9">
        <f>+V76/(1+'Key Vars Assumptions'!$B$10)</f>
        <v>0.90194270566802237</v>
      </c>
      <c r="X76" s="9">
        <f>+W76/(1+'Key Vars Assumptions'!$B$10)</f>
        <v>0.87144222769857238</v>
      </c>
      <c r="Y76" s="9">
        <f>+X76/(1+'Key Vars Assumptions'!$B$10)</f>
        <v>0.84197316685852408</v>
      </c>
      <c r="Z76" s="9">
        <f>+Y76/(1+'Key Vars Assumptions'!$B$10)</f>
        <v>0.81350064430775282</v>
      </c>
      <c r="AA76" s="9">
        <f>+Z76/(1+'Key Vars Assumptions'!$B$10)</f>
        <v>0.78599096068381924</v>
      </c>
      <c r="AB76" s="9">
        <f>+AA76/(1+'Key Vars Assumptions'!$B$10)</f>
        <v>0.75941155621625056</v>
      </c>
      <c r="AC76" s="9">
        <f>+AB76/(1+'Key Vars Assumptions'!$B$10)</f>
        <v>0.73373097218961414</v>
      </c>
      <c r="AD76" s="9">
        <f>+AC76/(1+'Key Vars Assumptions'!$B$10)</f>
        <v>0.70891881370977217</v>
      </c>
      <c r="AE76" s="9">
        <f>+AD76/(1+'Key Vars Assumptions'!$B$10)</f>
        <v>0.68494571372924851</v>
      </c>
      <c r="AF76" s="9">
        <f>+AE76/(1+'Key Vars Assumptions'!$B$10)</f>
        <v>0.66178329828912907</v>
      </c>
      <c r="AG76" s="9">
        <f>+AF76/(1+'Key Vars Assumptions'!$B$10)</f>
        <v>0.63940415293635666</v>
      </c>
      <c r="AH76" s="9">
        <f>+AG76/(1+'Key Vars Assumptions'!$B$10)</f>
        <v>0.61778179027667313</v>
      </c>
      <c r="AI76" s="9">
        <f>+AH76/(1+'Key Vars Assumptions'!$B$10)</f>
        <v>0.59689061862480497</v>
      </c>
      <c r="AJ76" s="9">
        <f>+AI76/(1+'Key Vars Assumptions'!$B$10)</f>
        <v>0.57670591171478747</v>
      </c>
      <c r="AK76" s="9">
        <f>+AJ76/(1+'Key Vars Assumptions'!$B$10)</f>
        <v>0.55720377943457733</v>
      </c>
      <c r="AL76" s="9">
        <f>+AK76/(1+'Key Vars Assumptions'!$B$10)</f>
        <v>0.53836113955031628</v>
      </c>
      <c r="AM76" s="9">
        <f>+AL76/(1+'Key Vars Assumptions'!$B$10)</f>
        <v>0.520155690386779</v>
      </c>
      <c r="AN76" s="9">
        <f>+AM76/(1+'Key Vars Assumptions'!$B$10)</f>
        <v>0.50256588443167061</v>
      </c>
      <c r="AO76" s="9">
        <f>+AN76/(1+'Key Vars Assumptions'!$B$10)</f>
        <v>0.48557090283253201</v>
      </c>
      <c r="AP76" s="9">
        <f>+AO76/(1+'Key Vars Assumptions'!$B$10)</f>
        <v>0.46915063075606961</v>
      </c>
      <c r="AQ76" s="9">
        <f>+AP76/(1+'Key Vars Assumptions'!$B$10)</f>
        <v>0.45328563358074364</v>
      </c>
      <c r="AR76" s="9">
        <f>+AQ76/(1+'Key Vars Assumptions'!$B$10)</f>
        <v>0.43795713389443836</v>
      </c>
      <c r="AS76" s="9">
        <f>+AR76/(1+'Key Vars Assumptions'!$B$10)</f>
        <v>0.42314698926998878</v>
      </c>
      <c r="AT76" s="46"/>
      <c r="AU76" s="46"/>
    </row>
    <row r="77" spans="1:48" s="104" customFormat="1" ht="15" thickBot="1" x14ac:dyDescent="0.4">
      <c r="D77" s="190" t="s">
        <v>131</v>
      </c>
      <c r="E77" s="190"/>
      <c r="F77" s="190"/>
      <c r="AT77" s="46"/>
      <c r="AU77" s="46"/>
    </row>
    <row r="78" spans="1:48" s="104" customFormat="1" ht="15" thickBot="1" x14ac:dyDescent="0.4">
      <c r="R78" s="37">
        <f>SUM(U78:AS78)</f>
        <v>3949211.0232430613</v>
      </c>
      <c r="U78" s="30">
        <f>+U74*U76</f>
        <v>505.31400966183577</v>
      </c>
      <c r="V78" s="30">
        <f t="shared" ref="V78:AS78" si="38">+V74*V76</f>
        <v>46891.175990104792</v>
      </c>
      <c r="W78" s="30">
        <f t="shared" si="38"/>
        <v>169035.78829736108</v>
      </c>
      <c r="X78" s="30">
        <f t="shared" si="38"/>
        <v>256909.01170558843</v>
      </c>
      <c r="Y78" s="30">
        <f t="shared" si="38"/>
        <v>247966.99145200336</v>
      </c>
      <c r="Z78" s="30">
        <f t="shared" si="38"/>
        <v>239662.98431757413</v>
      </c>
      <c r="AA78" s="30">
        <f t="shared" si="38"/>
        <v>231558.43895417792</v>
      </c>
      <c r="AB78" s="30">
        <f t="shared" si="38"/>
        <v>223727.96034220094</v>
      </c>
      <c r="AC78" s="30">
        <f t="shared" si="38"/>
        <v>216162.28052386566</v>
      </c>
      <c r="AD78" s="30">
        <f t="shared" si="38"/>
        <v>208852.44495059486</v>
      </c>
      <c r="AE78" s="30">
        <f t="shared" si="38"/>
        <v>201789.8018846327</v>
      </c>
      <c r="AF78" s="30">
        <f t="shared" si="38"/>
        <v>194965.99215906544</v>
      </c>
      <c r="AG78" s="30">
        <f t="shared" si="38"/>
        <v>188372.93928412124</v>
      </c>
      <c r="AH78" s="30">
        <f t="shared" si="38"/>
        <v>159323.45258519289</v>
      </c>
      <c r="AI78" s="30">
        <f t="shared" si="38"/>
        <v>153935.7029808627</v>
      </c>
      <c r="AJ78" s="30">
        <f t="shared" si="38"/>
        <v>148730.14780759683</v>
      </c>
      <c r="AK78" s="30">
        <f t="shared" si="38"/>
        <v>143700.62590105974</v>
      </c>
      <c r="AL78" s="30">
        <f t="shared" si="38"/>
        <v>138841.18444546836</v>
      </c>
      <c r="AM78" s="30">
        <f t="shared" si="38"/>
        <v>134146.07192798876</v>
      </c>
      <c r="AN78" s="30">
        <f t="shared" si="38"/>
        <v>129609.73133139012</v>
      </c>
      <c r="AO78" s="30">
        <f t="shared" si="38"/>
        <v>125226.79355689867</v>
      </c>
      <c r="AP78" s="30">
        <f t="shared" si="38"/>
        <v>120837.72051194859</v>
      </c>
      <c r="AQ78" s="30">
        <f t="shared" si="38"/>
        <v>102601.20316100132</v>
      </c>
      <c r="AR78" s="30">
        <f t="shared" si="38"/>
        <v>84354.923559407776</v>
      </c>
      <c r="AS78" s="30">
        <f t="shared" si="38"/>
        <v>81502.341603292545</v>
      </c>
      <c r="AT78" s="46"/>
      <c r="AU78" s="46"/>
    </row>
  </sheetData>
  <mergeCells count="4">
    <mergeCell ref="D55:F55"/>
    <mergeCell ref="D67:F67"/>
    <mergeCell ref="D69:F69"/>
    <mergeCell ref="D77:F77"/>
  </mergeCells>
  <pageMargins left="0.25" right="0.25" top="0.75" bottom="0.75" header="0.3" footer="0.3"/>
  <pageSetup paperSize="8" scale="40" orientation="landscape" horizontalDpi="4294967293" verticalDpi="300"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B82"/>
  <sheetViews>
    <sheetView workbookViewId="0">
      <pane xSplit="3" ySplit="4" topLeftCell="E5" activePane="bottomRight" state="frozen"/>
      <selection pane="topRight"/>
      <selection pane="bottomLeft"/>
      <selection pane="bottomRight" activeCell="B51" sqref="B51"/>
    </sheetView>
  </sheetViews>
  <sheetFormatPr defaultRowHeight="14.5" x14ac:dyDescent="0.35"/>
  <cols>
    <col min="2" max="2" width="11.81640625" bestFit="1" customWidth="1"/>
    <col min="3" max="3" width="30.54296875" customWidth="1"/>
    <col min="4" max="4" width="11.7265625" bestFit="1" customWidth="1"/>
    <col min="5" max="5" width="11.26953125" customWidth="1"/>
    <col min="6" max="6" width="10.81640625" customWidth="1"/>
    <col min="7" max="7" width="9.54296875" bestFit="1" customWidth="1"/>
    <col min="8" max="8" width="10.453125" bestFit="1" customWidth="1"/>
    <col min="9" max="9" width="9.26953125" bestFit="1" customWidth="1"/>
    <col min="10" max="10" width="10.453125" bestFit="1" customWidth="1"/>
    <col min="11" max="11" width="10.26953125" customWidth="1"/>
    <col min="12" max="12" width="9.26953125" bestFit="1" customWidth="1"/>
    <col min="13" max="15" width="9.26953125" customWidth="1"/>
    <col min="16" max="17" width="9.26953125" style="104" customWidth="1"/>
    <col min="19" max="20" width="11.7265625" bestFit="1" customWidth="1"/>
    <col min="21" max="21" width="9.54296875" bestFit="1" customWidth="1"/>
    <col min="22" max="23" width="11" bestFit="1" customWidth="1"/>
    <col min="24" max="24" width="9.7265625" bestFit="1" customWidth="1"/>
    <col min="25" max="46" width="9.54296875" bestFit="1" customWidth="1"/>
    <col min="47" max="51" width="9.54296875" style="104" customWidth="1"/>
    <col min="52" max="52" width="11.54296875" bestFit="1" customWidth="1"/>
    <col min="53" max="53" width="20.1796875" customWidth="1"/>
  </cols>
  <sheetData>
    <row r="1" spans="1:53" ht="15.5" x14ac:dyDescent="0.35">
      <c r="A1" s="7" t="s">
        <v>371</v>
      </c>
    </row>
    <row r="2" spans="1:53" x14ac:dyDescent="0.35">
      <c r="A2" s="8" t="s">
        <v>46</v>
      </c>
      <c r="B2" s="8"/>
      <c r="C2" s="8"/>
      <c r="D2" s="8"/>
      <c r="E2" s="8"/>
      <c r="F2" s="8"/>
      <c r="G2" s="8"/>
      <c r="H2" s="8"/>
      <c r="I2" s="8"/>
      <c r="J2" s="8"/>
      <c r="K2" s="8"/>
      <c r="L2" s="8"/>
      <c r="M2" s="8"/>
      <c r="N2" s="8"/>
      <c r="O2" s="8"/>
      <c r="P2" s="101"/>
      <c r="Q2" s="101"/>
    </row>
    <row r="3" spans="1:53" s="4" customFormat="1" ht="22" x14ac:dyDescent="0.35">
      <c r="A3" s="15" t="s">
        <v>30</v>
      </c>
      <c r="B3" s="15" t="s">
        <v>31</v>
      </c>
      <c r="C3" s="15"/>
      <c r="D3" s="16" t="s">
        <v>32</v>
      </c>
      <c r="E3" s="16" t="s">
        <v>37</v>
      </c>
      <c r="F3" s="16" t="s">
        <v>35</v>
      </c>
      <c r="G3" s="16" t="s">
        <v>36</v>
      </c>
      <c r="H3" s="16" t="s">
        <v>38</v>
      </c>
      <c r="I3" s="16" t="s">
        <v>39</v>
      </c>
      <c r="J3" s="16" t="s">
        <v>40</v>
      </c>
      <c r="K3" s="16" t="s">
        <v>41</v>
      </c>
      <c r="L3" s="16" t="s">
        <v>42</v>
      </c>
      <c r="M3" s="16" t="s">
        <v>86</v>
      </c>
      <c r="N3" s="16" t="s">
        <v>91</v>
      </c>
      <c r="O3" s="16" t="s">
        <v>97</v>
      </c>
      <c r="P3" s="16" t="s">
        <v>127</v>
      </c>
      <c r="Q3" s="55" t="s">
        <v>51</v>
      </c>
      <c r="R3" s="17"/>
      <c r="S3" s="16" t="s">
        <v>49</v>
      </c>
      <c r="T3" s="16" t="s">
        <v>48</v>
      </c>
      <c r="U3" s="17"/>
      <c r="V3" s="16" t="s">
        <v>4</v>
      </c>
      <c r="W3" s="16" t="s">
        <v>5</v>
      </c>
      <c r="X3" s="16" t="s">
        <v>6</v>
      </c>
      <c r="Y3" s="16" t="s">
        <v>7</v>
      </c>
      <c r="Z3" s="16" t="s">
        <v>8</v>
      </c>
      <c r="AA3" s="16" t="s">
        <v>9</v>
      </c>
      <c r="AB3" s="16" t="s">
        <v>10</v>
      </c>
      <c r="AC3" s="16" t="s">
        <v>11</v>
      </c>
      <c r="AD3" s="16" t="s">
        <v>12</v>
      </c>
      <c r="AE3" s="16" t="s">
        <v>13</v>
      </c>
      <c r="AF3" s="16" t="s">
        <v>14</v>
      </c>
      <c r="AG3" s="16" t="s">
        <v>15</v>
      </c>
      <c r="AH3" s="16" t="s">
        <v>16</v>
      </c>
      <c r="AI3" s="16" t="s">
        <v>17</v>
      </c>
      <c r="AJ3" s="16" t="s">
        <v>18</v>
      </c>
      <c r="AK3" s="16" t="s">
        <v>19</v>
      </c>
      <c r="AL3" s="16" t="s">
        <v>20</v>
      </c>
      <c r="AM3" s="16" t="s">
        <v>21</v>
      </c>
      <c r="AN3" s="16" t="s">
        <v>22</v>
      </c>
      <c r="AO3" s="16" t="s">
        <v>23</v>
      </c>
      <c r="AP3" s="16" t="s">
        <v>24</v>
      </c>
      <c r="AQ3" s="16" t="s">
        <v>25</v>
      </c>
      <c r="AR3" s="16" t="s">
        <v>26</v>
      </c>
      <c r="AS3" s="16" t="s">
        <v>27</v>
      </c>
      <c r="AT3" s="16" t="s">
        <v>28</v>
      </c>
      <c r="AU3" s="16" t="s">
        <v>365</v>
      </c>
      <c r="AV3" s="16" t="s">
        <v>366</v>
      </c>
      <c r="AW3" s="16" t="s">
        <v>367</v>
      </c>
      <c r="AX3" s="16" t="s">
        <v>368</v>
      </c>
      <c r="AY3" s="16" t="s">
        <v>369</v>
      </c>
      <c r="BA3" s="16" t="s">
        <v>101</v>
      </c>
    </row>
    <row r="4" spans="1:53" x14ac:dyDescent="0.35">
      <c r="A4" s="8"/>
      <c r="B4" s="8"/>
      <c r="C4" s="8"/>
      <c r="D4" s="10"/>
      <c r="E4" s="10"/>
      <c r="F4" s="10"/>
      <c r="G4" s="10"/>
      <c r="H4" s="10"/>
      <c r="I4" s="10"/>
      <c r="J4" s="10"/>
      <c r="K4" s="10"/>
      <c r="L4" s="10"/>
      <c r="M4" s="10"/>
      <c r="N4" s="10"/>
      <c r="O4" s="10"/>
      <c r="P4" s="103"/>
      <c r="Q4" s="103"/>
      <c r="R4" s="6"/>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101"/>
      <c r="AV4" s="101"/>
      <c r="AW4" s="101"/>
      <c r="AX4" s="101"/>
      <c r="AY4" s="101"/>
    </row>
    <row r="5" spans="1:53" x14ac:dyDescent="0.35">
      <c r="A5" s="8"/>
      <c r="B5" s="8"/>
      <c r="C5" s="8" t="s">
        <v>32</v>
      </c>
      <c r="D5" s="38">
        <f>T5</f>
        <v>0</v>
      </c>
      <c r="E5" s="39"/>
      <c r="F5" s="39"/>
      <c r="G5" s="39"/>
      <c r="H5" s="39"/>
      <c r="I5" s="39"/>
      <c r="J5" s="39"/>
      <c r="K5" s="39"/>
      <c r="L5" s="39"/>
      <c r="M5" s="39"/>
      <c r="N5" s="39"/>
      <c r="O5" s="39"/>
      <c r="P5" s="39"/>
      <c r="Q5" s="39"/>
      <c r="R5" s="33"/>
      <c r="S5" s="35">
        <f>NPV('Key Vars Assumptions'!$B$10,V5:AT5)</f>
        <v>0</v>
      </c>
      <c r="T5" s="35">
        <f t="shared" ref="T5:T15" si="0">SUM(V5:AT5)</f>
        <v>0</v>
      </c>
      <c r="U5" s="11"/>
      <c r="V5" s="35">
        <v>0</v>
      </c>
      <c r="W5" s="35">
        <v>0</v>
      </c>
      <c r="X5" s="35">
        <v>0</v>
      </c>
      <c r="Y5" s="35">
        <f>+'Option 5A'!X5</f>
        <v>0</v>
      </c>
      <c r="Z5" s="35">
        <f>+'Option 5A'!Y5</f>
        <v>0</v>
      </c>
      <c r="AA5" s="35">
        <f>+'Option 5A'!Z5</f>
        <v>0</v>
      </c>
      <c r="AB5" s="35">
        <f>+'Option 5A'!AA5</f>
        <v>0</v>
      </c>
      <c r="AC5" s="35">
        <f>+'Option 5A'!AB5</f>
        <v>0</v>
      </c>
      <c r="AD5" s="35">
        <f>+'Option 5A'!AC5</f>
        <v>0</v>
      </c>
      <c r="AE5" s="35">
        <f>+'Option 5A'!AD5</f>
        <v>0</v>
      </c>
      <c r="AF5" s="35">
        <f>+'Option 5A'!AE5</f>
        <v>0</v>
      </c>
      <c r="AG5" s="35">
        <f>+'Option 5A'!AF5</f>
        <v>0</v>
      </c>
      <c r="AH5" s="35">
        <f>+'Option 5A'!AG5</f>
        <v>0</v>
      </c>
      <c r="AI5" s="35">
        <f>+'Option 5A'!AH5</f>
        <v>0</v>
      </c>
      <c r="AJ5" s="35">
        <f>+'Option 5A'!AI5</f>
        <v>0</v>
      </c>
      <c r="AK5" s="35">
        <f>+'Option 5A'!AJ5</f>
        <v>0</v>
      </c>
      <c r="AL5" s="35">
        <f>+'Option 5A'!AK5</f>
        <v>0</v>
      </c>
      <c r="AM5" s="35">
        <f>+'Option 5A'!AL5</f>
        <v>0</v>
      </c>
      <c r="AN5" s="35">
        <f>+'Option 5A'!AM5</f>
        <v>0</v>
      </c>
      <c r="AO5" s="35">
        <f>+'Option 5A'!AN5</f>
        <v>0</v>
      </c>
      <c r="AP5" s="35">
        <f>+'Option 5A'!AO5</f>
        <v>0</v>
      </c>
      <c r="AQ5" s="35">
        <f>+'Option 5A'!AP5</f>
        <v>0</v>
      </c>
      <c r="AR5" s="35">
        <f>+'Option 5A'!AQ5</f>
        <v>0</v>
      </c>
      <c r="AS5" s="35">
        <f>+'Option 5A'!AR5</f>
        <v>0</v>
      </c>
      <c r="AT5" s="35">
        <f>+'Option 5A'!AS5</f>
        <v>0</v>
      </c>
      <c r="AU5" s="102"/>
      <c r="AV5" s="102"/>
      <c r="AW5" s="102"/>
      <c r="AX5" s="102"/>
      <c r="AY5" s="102"/>
    </row>
    <row r="6" spans="1:53" x14ac:dyDescent="0.35">
      <c r="A6" s="8"/>
      <c r="B6" s="8"/>
      <c r="C6" s="8" t="s">
        <v>37</v>
      </c>
      <c r="D6" s="40"/>
      <c r="E6" s="38">
        <f>T6</f>
        <v>0</v>
      </c>
      <c r="F6" s="40"/>
      <c r="G6" s="40"/>
      <c r="H6" s="40"/>
      <c r="I6" s="40"/>
      <c r="J6" s="40"/>
      <c r="K6" s="40"/>
      <c r="L6" s="40"/>
      <c r="M6" s="40"/>
      <c r="N6" s="40"/>
      <c r="O6" s="39"/>
      <c r="P6" s="39"/>
      <c r="Q6" s="39"/>
      <c r="R6" s="33"/>
      <c r="S6" s="35">
        <f>NPV('Key Vars Assumptions'!$B$10,V6:AT6)</f>
        <v>0</v>
      </c>
      <c r="T6" s="102">
        <f t="shared" si="0"/>
        <v>0</v>
      </c>
      <c r="U6" s="11"/>
      <c r="V6" s="127">
        <f>+'Option 5A'!U6</f>
        <v>0</v>
      </c>
      <c r="W6" s="127">
        <f>+'Option 5A'!V6</f>
        <v>0</v>
      </c>
      <c r="X6" s="127">
        <f>+'Option 5A'!W6</f>
        <v>0</v>
      </c>
      <c r="Y6" s="127">
        <f>+'Option 5A'!X6</f>
        <v>0</v>
      </c>
      <c r="Z6" s="127">
        <f>+'Option 5A'!Y6</f>
        <v>0</v>
      </c>
      <c r="AA6" s="127">
        <f>+'Option 5A'!Z6</f>
        <v>0</v>
      </c>
      <c r="AB6" s="127">
        <f>+'Option 5A'!AA6</f>
        <v>0</v>
      </c>
      <c r="AC6" s="127">
        <f>+'Option 5A'!AB6</f>
        <v>0</v>
      </c>
      <c r="AD6" s="127">
        <f>+'Option 5A'!AC6</f>
        <v>0</v>
      </c>
      <c r="AE6" s="127">
        <f>+'Option 5A'!AD6</f>
        <v>0</v>
      </c>
      <c r="AF6" s="127">
        <f>+'Option 5A'!AE6</f>
        <v>0</v>
      </c>
      <c r="AG6" s="127">
        <f>+'Option 5A'!AF6</f>
        <v>0</v>
      </c>
      <c r="AH6" s="127">
        <f>+'Option 5A'!AG6</f>
        <v>0</v>
      </c>
      <c r="AI6" s="127">
        <f>+'Option 5A'!AH6</f>
        <v>0</v>
      </c>
      <c r="AJ6" s="127">
        <f>+'Option 5A'!AI6</f>
        <v>0</v>
      </c>
      <c r="AK6" s="127">
        <f>+'Option 5A'!AJ6</f>
        <v>0</v>
      </c>
      <c r="AL6" s="127">
        <f>+'Option 5A'!AK6</f>
        <v>0</v>
      </c>
      <c r="AM6" s="127">
        <f>+'Option 5A'!AL6</f>
        <v>0</v>
      </c>
      <c r="AN6" s="127">
        <f>+'Option 5A'!AM6</f>
        <v>0</v>
      </c>
      <c r="AO6" s="127">
        <f>+'Option 5A'!AN6</f>
        <v>0</v>
      </c>
      <c r="AP6" s="127">
        <f>+'Option 5A'!AO6</f>
        <v>0</v>
      </c>
      <c r="AQ6" s="127">
        <f>+'Option 5A'!AP6</f>
        <v>0</v>
      </c>
      <c r="AR6" s="127">
        <f>+'Option 5A'!AQ6</f>
        <v>0</v>
      </c>
      <c r="AS6" s="127">
        <f>+'Option 5A'!AR6</f>
        <v>0</v>
      </c>
      <c r="AT6" s="127">
        <f>+'Option 5A'!AS6</f>
        <v>0</v>
      </c>
      <c r="AU6" s="127"/>
      <c r="AV6" s="127"/>
      <c r="AW6" s="127"/>
      <c r="AX6" s="127"/>
      <c r="AY6" s="127"/>
    </row>
    <row r="7" spans="1:53" x14ac:dyDescent="0.35">
      <c r="A7" s="8"/>
      <c r="B7" s="8"/>
      <c r="C7" s="8" t="s">
        <v>35</v>
      </c>
      <c r="D7" s="40"/>
      <c r="E7" s="40"/>
      <c r="F7" s="38">
        <f>T7</f>
        <v>0</v>
      </c>
      <c r="G7" s="39"/>
      <c r="H7" s="40"/>
      <c r="I7" s="40"/>
      <c r="J7" s="40"/>
      <c r="K7" s="40"/>
      <c r="L7" s="40"/>
      <c r="M7" s="40"/>
      <c r="N7" s="40"/>
      <c r="O7" s="39"/>
      <c r="P7" s="39"/>
      <c r="Q7" s="39"/>
      <c r="R7" s="33"/>
      <c r="S7" s="35">
        <f>NPV('Key Vars Assumptions'!$B$10,V7:AT7)</f>
        <v>0</v>
      </c>
      <c r="T7" s="102">
        <f t="shared" si="0"/>
        <v>0</v>
      </c>
      <c r="U7" s="11"/>
      <c r="V7" s="127">
        <f>+'Option 5A'!U7</f>
        <v>0</v>
      </c>
      <c r="W7" s="127">
        <f>+'Option 5A'!V7</f>
        <v>0</v>
      </c>
      <c r="X7" s="127">
        <f>+'Option 5A'!W7</f>
        <v>0</v>
      </c>
      <c r="Y7" s="127">
        <f>+'Option 5A'!X7</f>
        <v>0</v>
      </c>
      <c r="Z7" s="127">
        <f>+'Option 5A'!Y7</f>
        <v>0</v>
      </c>
      <c r="AA7" s="127">
        <f>+'Option 5A'!Z7</f>
        <v>0</v>
      </c>
      <c r="AB7" s="127">
        <f>+'Option 5A'!AA7</f>
        <v>0</v>
      </c>
      <c r="AC7" s="127">
        <f>+'Option 5A'!AB7</f>
        <v>0</v>
      </c>
      <c r="AD7" s="127">
        <f>+'Option 5A'!AC7</f>
        <v>0</v>
      </c>
      <c r="AE7" s="127">
        <f>+'Option 5A'!AD7</f>
        <v>0</v>
      </c>
      <c r="AF7" s="127">
        <f>+'Option 5A'!AE7</f>
        <v>0</v>
      </c>
      <c r="AG7" s="127">
        <f>+'Option 5A'!AF7</f>
        <v>0</v>
      </c>
      <c r="AH7" s="127">
        <f>+'Option 5A'!AG7</f>
        <v>0</v>
      </c>
      <c r="AI7" s="127">
        <f>+'Option 5A'!AH7</f>
        <v>0</v>
      </c>
      <c r="AJ7" s="127">
        <f>+'Option 5A'!AI7</f>
        <v>0</v>
      </c>
      <c r="AK7" s="127">
        <f>+'Option 5A'!AJ7</f>
        <v>0</v>
      </c>
      <c r="AL7" s="127">
        <f>+'Option 5A'!AK7</f>
        <v>0</v>
      </c>
      <c r="AM7" s="127">
        <f>+'Option 5A'!AL7</f>
        <v>0</v>
      </c>
      <c r="AN7" s="127">
        <f>+'Option 5A'!AM7</f>
        <v>0</v>
      </c>
      <c r="AO7" s="127">
        <f>+'Option 5A'!AN7</f>
        <v>0</v>
      </c>
      <c r="AP7" s="127">
        <f>+'Option 5A'!AO7</f>
        <v>0</v>
      </c>
      <c r="AQ7" s="127">
        <f>+'Option 5A'!AP7</f>
        <v>0</v>
      </c>
      <c r="AR7" s="127">
        <f>+'Option 5A'!AQ7</f>
        <v>0</v>
      </c>
      <c r="AS7" s="127">
        <f>+'Option 5A'!AR7</f>
        <v>0</v>
      </c>
      <c r="AT7" s="127">
        <f>+'Option 5A'!AS7</f>
        <v>0</v>
      </c>
      <c r="AU7" s="127"/>
      <c r="AV7" s="127"/>
      <c r="AW7" s="127"/>
      <c r="AX7" s="127"/>
      <c r="AY7" s="127"/>
    </row>
    <row r="8" spans="1:53" x14ac:dyDescent="0.35">
      <c r="A8" s="8"/>
      <c r="B8" s="8"/>
      <c r="C8" s="8" t="s">
        <v>36</v>
      </c>
      <c r="D8" s="40"/>
      <c r="E8" s="40"/>
      <c r="F8" s="40"/>
      <c r="G8" s="38">
        <f>T8</f>
        <v>0</v>
      </c>
      <c r="H8" s="40"/>
      <c r="I8" s="40"/>
      <c r="J8" s="40"/>
      <c r="K8" s="40"/>
      <c r="L8" s="40"/>
      <c r="M8" s="40"/>
      <c r="N8" s="40"/>
      <c r="O8" s="39"/>
      <c r="P8" s="39"/>
      <c r="Q8" s="39"/>
      <c r="R8" s="33"/>
      <c r="S8" s="35">
        <f>NPV('Key Vars Assumptions'!$B$10,V8:AT8)</f>
        <v>0</v>
      </c>
      <c r="T8" s="102">
        <f t="shared" si="0"/>
        <v>0</v>
      </c>
      <c r="U8" s="11"/>
      <c r="V8" s="127">
        <f>+'Option 5A'!U8</f>
        <v>0</v>
      </c>
      <c r="W8" s="127">
        <f>+'Option 5A'!V8</f>
        <v>0</v>
      </c>
      <c r="X8" s="127">
        <f>+'Option 5A'!W8</f>
        <v>0</v>
      </c>
      <c r="Y8" s="127">
        <f>+'Option 5A'!X8</f>
        <v>0</v>
      </c>
      <c r="Z8" s="127">
        <f>+'Option 5A'!Y8</f>
        <v>0</v>
      </c>
      <c r="AA8" s="127">
        <f>+'Option 5A'!Z8</f>
        <v>0</v>
      </c>
      <c r="AB8" s="127">
        <f>+'Option 5A'!AA8</f>
        <v>0</v>
      </c>
      <c r="AC8" s="127">
        <f>+'Option 5A'!AB8</f>
        <v>0</v>
      </c>
      <c r="AD8" s="127">
        <f>+'Option 5A'!AC8</f>
        <v>0</v>
      </c>
      <c r="AE8" s="127">
        <f>+'Option 5A'!AD8</f>
        <v>0</v>
      </c>
      <c r="AF8" s="127">
        <f>+'Option 5A'!AE8</f>
        <v>0</v>
      </c>
      <c r="AG8" s="127">
        <f>+'Option 5A'!AF8</f>
        <v>0</v>
      </c>
      <c r="AH8" s="127">
        <f>+'Option 5A'!AG8</f>
        <v>0</v>
      </c>
      <c r="AI8" s="127">
        <f>+'Option 5A'!AH8</f>
        <v>0</v>
      </c>
      <c r="AJ8" s="127">
        <f>+'Option 5A'!AI8</f>
        <v>0</v>
      </c>
      <c r="AK8" s="127">
        <f>+'Option 5A'!AJ8</f>
        <v>0</v>
      </c>
      <c r="AL8" s="127">
        <f>+'Option 5A'!AK8</f>
        <v>0</v>
      </c>
      <c r="AM8" s="127">
        <f>+'Option 5A'!AL8</f>
        <v>0</v>
      </c>
      <c r="AN8" s="127">
        <f>+'Option 5A'!AM8</f>
        <v>0</v>
      </c>
      <c r="AO8" s="127">
        <f>+'Option 5A'!AN8</f>
        <v>0</v>
      </c>
      <c r="AP8" s="127">
        <f>+'Option 5A'!AO8</f>
        <v>0</v>
      </c>
      <c r="AQ8" s="127">
        <f>+'Option 5A'!AP8</f>
        <v>0</v>
      </c>
      <c r="AR8" s="127">
        <f>+'Option 5A'!AQ8</f>
        <v>0</v>
      </c>
      <c r="AS8" s="127">
        <f>+'Option 5A'!AR8</f>
        <v>0</v>
      </c>
      <c r="AT8" s="127">
        <f>+'Option 5A'!AS8</f>
        <v>0</v>
      </c>
      <c r="AU8" s="127"/>
      <c r="AV8" s="127"/>
      <c r="AW8" s="127"/>
      <c r="AX8" s="127"/>
      <c r="AY8" s="127"/>
    </row>
    <row r="9" spans="1:53" x14ac:dyDescent="0.35">
      <c r="A9" s="8"/>
      <c r="B9" s="8"/>
      <c r="C9" s="8" t="s">
        <v>38</v>
      </c>
      <c r="D9" s="40"/>
      <c r="E9" s="40"/>
      <c r="F9" s="40"/>
      <c r="G9" s="40"/>
      <c r="H9" s="38">
        <f>T9</f>
        <v>0</v>
      </c>
      <c r="I9" s="40"/>
      <c r="J9" s="40"/>
      <c r="K9" s="40"/>
      <c r="L9" s="40"/>
      <c r="M9" s="40"/>
      <c r="N9" s="40"/>
      <c r="O9" s="39"/>
      <c r="P9" s="39"/>
      <c r="Q9" s="39"/>
      <c r="R9" s="33"/>
      <c r="S9" s="35">
        <f>NPV('Key Vars Assumptions'!$B$10,V9:AT9)</f>
        <v>0</v>
      </c>
      <c r="T9" s="102">
        <f t="shared" si="0"/>
        <v>0</v>
      </c>
      <c r="U9" s="11"/>
      <c r="V9" s="127">
        <f>+'Option 5A'!U9</f>
        <v>0</v>
      </c>
      <c r="W9" s="127">
        <f>+'Option 5A'!V9</f>
        <v>0</v>
      </c>
      <c r="X9" s="127">
        <f>+'Option 5A'!W9</f>
        <v>0</v>
      </c>
      <c r="Y9" s="127">
        <f>+'Option 5A'!X9</f>
        <v>0</v>
      </c>
      <c r="Z9" s="127">
        <f>+'Option 5A'!Y9</f>
        <v>0</v>
      </c>
      <c r="AA9" s="127">
        <f>+'Option 5A'!Z9</f>
        <v>0</v>
      </c>
      <c r="AB9" s="127">
        <f>+'Option 5A'!AA9</f>
        <v>0</v>
      </c>
      <c r="AC9" s="127">
        <f>+'Option 5A'!AB9</f>
        <v>0</v>
      </c>
      <c r="AD9" s="127">
        <f>+'Option 5A'!AC9</f>
        <v>0</v>
      </c>
      <c r="AE9" s="127">
        <f>+'Option 5A'!AD9</f>
        <v>0</v>
      </c>
      <c r="AF9" s="127">
        <f>+'Option 5A'!AE9</f>
        <v>0</v>
      </c>
      <c r="AG9" s="127">
        <f>+'Option 5A'!AF9</f>
        <v>0</v>
      </c>
      <c r="AH9" s="127">
        <f>+'Option 5A'!AG9</f>
        <v>0</v>
      </c>
      <c r="AI9" s="127">
        <f>+'Option 5A'!AH9</f>
        <v>0</v>
      </c>
      <c r="AJ9" s="127">
        <f>+'Option 5A'!AI9</f>
        <v>0</v>
      </c>
      <c r="AK9" s="127">
        <f>+'Option 5A'!AJ9</f>
        <v>0</v>
      </c>
      <c r="AL9" s="127">
        <f>+'Option 5A'!AK9</f>
        <v>0</v>
      </c>
      <c r="AM9" s="127">
        <f>+'Option 5A'!AL9</f>
        <v>0</v>
      </c>
      <c r="AN9" s="127">
        <f>+'Option 5A'!AM9</f>
        <v>0</v>
      </c>
      <c r="AO9" s="127">
        <f>+'Option 5A'!AN9</f>
        <v>0</v>
      </c>
      <c r="AP9" s="127">
        <f>+'Option 5A'!AO9</f>
        <v>0</v>
      </c>
      <c r="AQ9" s="127">
        <f>+'Option 5A'!AP9</f>
        <v>0</v>
      </c>
      <c r="AR9" s="127">
        <f>+'Option 5A'!AQ9</f>
        <v>0</v>
      </c>
      <c r="AS9" s="127">
        <f>+'Option 5A'!AR9</f>
        <v>0</v>
      </c>
      <c r="AT9" s="127">
        <f>+'Option 5A'!AS9</f>
        <v>0</v>
      </c>
      <c r="AU9" s="127"/>
      <c r="AV9" s="127"/>
      <c r="AW9" s="127"/>
      <c r="AX9" s="127"/>
      <c r="AY9" s="127"/>
    </row>
    <row r="10" spans="1:53" x14ac:dyDescent="0.35">
      <c r="A10" s="8"/>
      <c r="B10" s="8"/>
      <c r="C10" s="8" t="s">
        <v>39</v>
      </c>
      <c r="D10" s="40"/>
      <c r="E10" s="40"/>
      <c r="F10" s="40"/>
      <c r="G10" s="40"/>
      <c r="H10" s="40"/>
      <c r="I10" s="38">
        <f>T10</f>
        <v>0</v>
      </c>
      <c r="J10" s="40"/>
      <c r="K10" s="40"/>
      <c r="L10" s="40"/>
      <c r="M10" s="40"/>
      <c r="N10" s="40"/>
      <c r="O10" s="39"/>
      <c r="P10" s="39"/>
      <c r="Q10" s="39"/>
      <c r="R10" s="33"/>
      <c r="S10" s="35">
        <f>NPV('Key Vars Assumptions'!$B$10,V10:AT10)</f>
        <v>0</v>
      </c>
      <c r="T10" s="102">
        <f t="shared" si="0"/>
        <v>0</v>
      </c>
      <c r="U10" s="11"/>
      <c r="V10" s="127">
        <f>+'Option 5A'!U10</f>
        <v>0</v>
      </c>
      <c r="W10" s="127">
        <f>+'Option 5A'!V10</f>
        <v>0</v>
      </c>
      <c r="X10" s="127">
        <f>+'Option 5A'!W10</f>
        <v>0</v>
      </c>
      <c r="Y10" s="127">
        <f>+'Option 5A'!X10</f>
        <v>0</v>
      </c>
      <c r="Z10" s="127">
        <f>+'Option 5A'!Y10</f>
        <v>0</v>
      </c>
      <c r="AA10" s="127">
        <f>+'Option 5A'!Z10</f>
        <v>0</v>
      </c>
      <c r="AB10" s="127">
        <f>+'Option 5A'!AA10</f>
        <v>0</v>
      </c>
      <c r="AC10" s="127">
        <f>+'Option 5A'!AB10</f>
        <v>0</v>
      </c>
      <c r="AD10" s="127">
        <f>+'Option 5A'!AC10</f>
        <v>0</v>
      </c>
      <c r="AE10" s="127">
        <f>+'Option 5A'!AD10</f>
        <v>0</v>
      </c>
      <c r="AF10" s="127">
        <f>+'Option 5A'!AE10</f>
        <v>0</v>
      </c>
      <c r="AG10" s="127">
        <f>+'Option 5A'!AF10</f>
        <v>0</v>
      </c>
      <c r="AH10" s="127">
        <f>+'Option 5A'!AG10</f>
        <v>0</v>
      </c>
      <c r="AI10" s="127">
        <f>+'Option 5A'!AH10</f>
        <v>0</v>
      </c>
      <c r="AJ10" s="127">
        <f>+'Option 5A'!AI10</f>
        <v>0</v>
      </c>
      <c r="AK10" s="127">
        <f>+'Option 5A'!AJ10</f>
        <v>0</v>
      </c>
      <c r="AL10" s="127">
        <f>+'Option 5A'!AK10</f>
        <v>0</v>
      </c>
      <c r="AM10" s="127">
        <f>+'Option 5A'!AL10</f>
        <v>0</v>
      </c>
      <c r="AN10" s="127">
        <f>+'Option 5A'!AM10</f>
        <v>0</v>
      </c>
      <c r="AO10" s="127">
        <f>+'Option 5A'!AN10</f>
        <v>0</v>
      </c>
      <c r="AP10" s="127">
        <f>+'Option 5A'!AO10</f>
        <v>0</v>
      </c>
      <c r="AQ10" s="127">
        <f>+'Option 5A'!AP10</f>
        <v>0</v>
      </c>
      <c r="AR10" s="127">
        <f>+'Option 5A'!AQ10</f>
        <v>0</v>
      </c>
      <c r="AS10" s="127">
        <f>+'Option 5A'!AR10</f>
        <v>0</v>
      </c>
      <c r="AT10" s="127">
        <f>+'Option 5A'!AS10</f>
        <v>0</v>
      </c>
      <c r="AU10" s="127"/>
      <c r="AV10" s="127"/>
      <c r="AW10" s="127"/>
      <c r="AX10" s="127"/>
      <c r="AY10" s="127"/>
    </row>
    <row r="11" spans="1:53" x14ac:dyDescent="0.35">
      <c r="A11" s="8"/>
      <c r="B11" s="8"/>
      <c r="C11" s="8" t="s">
        <v>40</v>
      </c>
      <c r="D11" s="40"/>
      <c r="E11" s="40"/>
      <c r="F11" s="40"/>
      <c r="G11" s="40"/>
      <c r="H11" s="40"/>
      <c r="I11" s="40"/>
      <c r="J11" s="38">
        <f>T11</f>
        <v>0</v>
      </c>
      <c r="K11" s="39"/>
      <c r="L11" s="40"/>
      <c r="M11" s="40"/>
      <c r="N11" s="40"/>
      <c r="O11" s="39"/>
      <c r="P11" s="39"/>
      <c r="Q11" s="39"/>
      <c r="R11" s="33"/>
      <c r="S11" s="35">
        <f>NPV('Key Vars Assumptions'!$B$10,V11:AT11)</f>
        <v>0</v>
      </c>
      <c r="T11" s="102">
        <f t="shared" si="0"/>
        <v>0</v>
      </c>
      <c r="U11" s="11"/>
      <c r="V11" s="127">
        <f>+'Option 5A'!U11</f>
        <v>0</v>
      </c>
      <c r="W11" s="127">
        <f>+'Option 5A'!V11</f>
        <v>0</v>
      </c>
      <c r="X11" s="127">
        <f>+'Option 5A'!W11</f>
        <v>0</v>
      </c>
      <c r="Y11" s="127">
        <f>+'Option 5A'!X11</f>
        <v>0</v>
      </c>
      <c r="Z11" s="127">
        <f>+'Option 5A'!Y11</f>
        <v>0</v>
      </c>
      <c r="AA11" s="127">
        <f>+'Option 5A'!Z11</f>
        <v>0</v>
      </c>
      <c r="AB11" s="127">
        <f>+'Option 5A'!AA11</f>
        <v>0</v>
      </c>
      <c r="AC11" s="127">
        <f>+'Option 5A'!AB11</f>
        <v>0</v>
      </c>
      <c r="AD11" s="127">
        <f>+'Option 5A'!AC11</f>
        <v>0</v>
      </c>
      <c r="AE11" s="127">
        <f>+'Option 5A'!AD11</f>
        <v>0</v>
      </c>
      <c r="AF11" s="127">
        <f>+'Option 5A'!AE11</f>
        <v>0</v>
      </c>
      <c r="AG11" s="127">
        <f>+'Option 5A'!AF11</f>
        <v>0</v>
      </c>
      <c r="AH11" s="127">
        <f>+'Option 5A'!AG11</f>
        <v>0</v>
      </c>
      <c r="AI11" s="127">
        <f>+'Option 5A'!AH11</f>
        <v>0</v>
      </c>
      <c r="AJ11" s="127">
        <f>+'Option 5A'!AI11</f>
        <v>0</v>
      </c>
      <c r="AK11" s="127">
        <f>+'Option 5A'!AJ11</f>
        <v>0</v>
      </c>
      <c r="AL11" s="127">
        <f>+'Option 5A'!AK11</f>
        <v>0</v>
      </c>
      <c r="AM11" s="127">
        <f>+'Option 5A'!AL11</f>
        <v>0</v>
      </c>
      <c r="AN11" s="127">
        <f>+'Option 5A'!AM11</f>
        <v>0</v>
      </c>
      <c r="AO11" s="127">
        <f>+'Option 5A'!AN11</f>
        <v>0</v>
      </c>
      <c r="AP11" s="127">
        <f>+'Option 5A'!AO11</f>
        <v>0</v>
      </c>
      <c r="AQ11" s="127">
        <f>+'Option 5A'!AP11</f>
        <v>0</v>
      </c>
      <c r="AR11" s="127">
        <f>+'Option 5A'!AQ11</f>
        <v>0</v>
      </c>
      <c r="AS11" s="127">
        <f>+'Option 5A'!AR11</f>
        <v>0</v>
      </c>
      <c r="AT11" s="127">
        <f>+'Option 5A'!AS11</f>
        <v>0</v>
      </c>
      <c r="AU11" s="127"/>
      <c r="AV11" s="127"/>
      <c r="AW11" s="127"/>
      <c r="AX11" s="127"/>
      <c r="AY11" s="127"/>
    </row>
    <row r="12" spans="1:53" x14ac:dyDescent="0.35">
      <c r="A12" s="8"/>
      <c r="B12" s="8"/>
      <c r="C12" s="10" t="s">
        <v>71</v>
      </c>
      <c r="D12" s="40"/>
      <c r="E12" s="40"/>
      <c r="F12" s="40"/>
      <c r="G12" s="40"/>
      <c r="H12" s="40"/>
      <c r="I12" s="40"/>
      <c r="J12" s="40"/>
      <c r="K12" s="38">
        <f>T12</f>
        <v>0</v>
      </c>
      <c r="L12" s="40"/>
      <c r="M12" s="40"/>
      <c r="N12" s="40"/>
      <c r="O12" s="39"/>
      <c r="P12" s="39"/>
      <c r="Q12" s="39"/>
      <c r="R12" s="33"/>
      <c r="S12" s="35">
        <f>NPV('Key Vars Assumptions'!$B$10,V12:AT12)</f>
        <v>0</v>
      </c>
      <c r="T12" s="102">
        <f t="shared" si="0"/>
        <v>0</v>
      </c>
      <c r="U12" s="11"/>
      <c r="V12" s="127">
        <v>0</v>
      </c>
      <c r="W12" s="127">
        <v>0</v>
      </c>
      <c r="X12" s="127">
        <v>0</v>
      </c>
      <c r="Y12" s="127">
        <v>0</v>
      </c>
      <c r="Z12" s="127">
        <f>+'Option 5A'!Y12</f>
        <v>0</v>
      </c>
      <c r="AA12" s="127">
        <f>+'Option 5A'!Z12</f>
        <v>0</v>
      </c>
      <c r="AB12" s="127">
        <f>+'Option 5A'!AA12</f>
        <v>0</v>
      </c>
      <c r="AC12" s="127">
        <f>+'Option 5A'!AB12</f>
        <v>0</v>
      </c>
      <c r="AD12" s="127">
        <f>+'Option 5A'!AC12</f>
        <v>0</v>
      </c>
      <c r="AE12" s="127">
        <f>+'Option 5A'!AD12</f>
        <v>0</v>
      </c>
      <c r="AF12" s="127">
        <f>+'Option 5A'!AE12</f>
        <v>0</v>
      </c>
      <c r="AG12" s="127">
        <f>+'Option 5A'!AF12</f>
        <v>0</v>
      </c>
      <c r="AH12" s="127">
        <f>+'Option 5A'!AG12</f>
        <v>0</v>
      </c>
      <c r="AI12" s="127">
        <f>+'Option 5A'!AH12</f>
        <v>0</v>
      </c>
      <c r="AJ12" s="127">
        <f>+'Option 5A'!AI12</f>
        <v>0</v>
      </c>
      <c r="AK12" s="127">
        <f>+'Option 5A'!AJ12</f>
        <v>0</v>
      </c>
      <c r="AL12" s="127">
        <f>+'Option 5A'!AK12</f>
        <v>0</v>
      </c>
      <c r="AM12" s="127">
        <f>+'Option 5A'!AL12</f>
        <v>0</v>
      </c>
      <c r="AN12" s="127">
        <f>+'Option 5A'!AM12</f>
        <v>0</v>
      </c>
      <c r="AO12" s="127">
        <f>+'Option 5A'!AN12</f>
        <v>0</v>
      </c>
      <c r="AP12" s="127">
        <f>+'Option 5A'!AO12</f>
        <v>0</v>
      </c>
      <c r="AQ12" s="127">
        <f>+'Option 5A'!AP12</f>
        <v>0</v>
      </c>
      <c r="AR12" s="127">
        <f>+'Option 5A'!AQ12</f>
        <v>0</v>
      </c>
      <c r="AS12" s="127">
        <f>+'Option 5A'!AR12</f>
        <v>0</v>
      </c>
      <c r="AT12" s="127">
        <f>+'Option 5A'!AS12</f>
        <v>0</v>
      </c>
      <c r="AU12" s="127"/>
      <c r="AV12" s="127"/>
      <c r="AW12" s="127"/>
      <c r="AX12" s="127"/>
      <c r="AY12" s="127"/>
    </row>
    <row r="13" spans="1:53" x14ac:dyDescent="0.35">
      <c r="A13" s="8"/>
      <c r="B13" s="8"/>
      <c r="C13" s="8" t="s">
        <v>42</v>
      </c>
      <c r="D13" s="40"/>
      <c r="E13" s="40"/>
      <c r="F13" s="40"/>
      <c r="G13" s="40"/>
      <c r="H13" s="40"/>
      <c r="I13" s="40"/>
      <c r="J13" s="40"/>
      <c r="K13" s="40"/>
      <c r="L13" s="38">
        <f>T13</f>
        <v>0</v>
      </c>
      <c r="M13" s="40"/>
      <c r="N13" s="40"/>
      <c r="O13" s="39"/>
      <c r="P13" s="39"/>
      <c r="Q13" s="39"/>
      <c r="R13" s="33"/>
      <c r="S13" s="35">
        <f>NPV('Key Vars Assumptions'!$B$10,V13:AT13)</f>
        <v>0</v>
      </c>
      <c r="T13" s="102">
        <f t="shared" si="0"/>
        <v>0</v>
      </c>
      <c r="U13" s="11"/>
      <c r="V13" s="127">
        <f>+'Option 5A'!U13</f>
        <v>0</v>
      </c>
      <c r="W13" s="127">
        <f>+'Option 5A'!V13</f>
        <v>0</v>
      </c>
      <c r="X13" s="127">
        <v>0</v>
      </c>
      <c r="Y13" s="127">
        <f>+'Option 5A'!X13</f>
        <v>0</v>
      </c>
      <c r="Z13" s="127">
        <f>+'Option 5A'!Y13</f>
        <v>0</v>
      </c>
      <c r="AA13" s="127">
        <f>+'Option 5A'!Z13</f>
        <v>0</v>
      </c>
      <c r="AB13" s="127">
        <f>+'Option 5A'!AA13</f>
        <v>0</v>
      </c>
      <c r="AC13" s="127">
        <f>+'Option 5A'!AB13</f>
        <v>0</v>
      </c>
      <c r="AD13" s="127">
        <f>+'Option 5A'!AC13</f>
        <v>0</v>
      </c>
      <c r="AE13" s="127">
        <f>+'Option 5A'!AD13</f>
        <v>0</v>
      </c>
      <c r="AF13" s="127">
        <f>+'Option 5A'!AE13</f>
        <v>0</v>
      </c>
      <c r="AG13" s="127">
        <f>+'Option 5A'!AF13</f>
        <v>0</v>
      </c>
      <c r="AH13" s="127">
        <f>+'Option 5A'!AG13</f>
        <v>0</v>
      </c>
      <c r="AI13" s="127">
        <f>+'Option 5A'!AH13</f>
        <v>0</v>
      </c>
      <c r="AJ13" s="127">
        <f>+'Option 5A'!AI13</f>
        <v>0</v>
      </c>
      <c r="AK13" s="127">
        <f>+'Option 5A'!AJ13</f>
        <v>0</v>
      </c>
      <c r="AL13" s="127">
        <f>+'Option 5A'!AK13</f>
        <v>0</v>
      </c>
      <c r="AM13" s="127">
        <f>+'Option 5A'!AL13</f>
        <v>0</v>
      </c>
      <c r="AN13" s="127">
        <f>+'Option 5A'!AM13</f>
        <v>0</v>
      </c>
      <c r="AO13" s="127">
        <f>+'Option 5A'!AN13</f>
        <v>0</v>
      </c>
      <c r="AP13" s="127">
        <f>+'Option 5A'!AO13</f>
        <v>0</v>
      </c>
      <c r="AQ13" s="127">
        <f>+'Option 5A'!AP13</f>
        <v>0</v>
      </c>
      <c r="AR13" s="127">
        <f>+'Option 5A'!AQ13</f>
        <v>0</v>
      </c>
      <c r="AS13" s="127">
        <f>+'Option 5A'!AR13</f>
        <v>0</v>
      </c>
      <c r="AT13" s="127">
        <f>+'Option 5A'!AS13</f>
        <v>0</v>
      </c>
      <c r="AU13" s="127"/>
      <c r="AV13" s="127"/>
      <c r="AW13" s="127"/>
      <c r="AX13" s="127"/>
      <c r="AY13" s="127"/>
    </row>
    <row r="14" spans="1:53" x14ac:dyDescent="0.35">
      <c r="A14" s="8"/>
      <c r="B14" s="8"/>
      <c r="C14" s="8" t="s">
        <v>86</v>
      </c>
      <c r="D14" s="40"/>
      <c r="E14" s="40"/>
      <c r="F14" s="40"/>
      <c r="G14" s="40"/>
      <c r="H14" s="40"/>
      <c r="I14" s="40"/>
      <c r="J14" s="40"/>
      <c r="K14" s="40"/>
      <c r="L14" s="40"/>
      <c r="M14" s="38">
        <f>T14</f>
        <v>0</v>
      </c>
      <c r="N14" s="40"/>
      <c r="O14" s="39"/>
      <c r="P14" s="39"/>
      <c r="Q14" s="39"/>
      <c r="R14" s="33"/>
      <c r="S14" s="35">
        <f>NPV('Key Vars Assumptions'!$B$10,V14:AT14)</f>
        <v>0</v>
      </c>
      <c r="T14" s="102">
        <f t="shared" si="0"/>
        <v>0</v>
      </c>
      <c r="U14" s="11"/>
      <c r="V14" s="127">
        <f>+'Option 5A'!U14</f>
        <v>0</v>
      </c>
      <c r="W14" s="127">
        <f>+'Option 5A'!V14</f>
        <v>0</v>
      </c>
      <c r="X14" s="127">
        <v>0</v>
      </c>
      <c r="Y14" s="127">
        <f>+'Option 5A'!X14</f>
        <v>0</v>
      </c>
      <c r="Z14" s="127">
        <f>+'Option 5A'!Y14</f>
        <v>0</v>
      </c>
      <c r="AA14" s="127">
        <f>+'Option 5A'!Z14</f>
        <v>0</v>
      </c>
      <c r="AB14" s="127">
        <f>+'Option 5A'!AA14</f>
        <v>0</v>
      </c>
      <c r="AC14" s="127">
        <f>+'Option 5A'!AB14</f>
        <v>0</v>
      </c>
      <c r="AD14" s="127">
        <f>+'Option 5A'!AC14</f>
        <v>0</v>
      </c>
      <c r="AE14" s="127">
        <f>+'Option 5A'!AD14</f>
        <v>0</v>
      </c>
      <c r="AF14" s="127">
        <f>+'Option 5A'!AE14</f>
        <v>0</v>
      </c>
      <c r="AG14" s="127">
        <f>+'Option 5A'!AF14</f>
        <v>0</v>
      </c>
      <c r="AH14" s="127">
        <f>+'Option 5A'!AG14</f>
        <v>0</v>
      </c>
      <c r="AI14" s="127">
        <f>+'Option 5A'!AH14</f>
        <v>0</v>
      </c>
      <c r="AJ14" s="127">
        <f>+'Option 5A'!AI14</f>
        <v>0</v>
      </c>
      <c r="AK14" s="127">
        <f>+'Option 5A'!AJ14</f>
        <v>0</v>
      </c>
      <c r="AL14" s="127">
        <f>+'Option 5A'!AK14</f>
        <v>0</v>
      </c>
      <c r="AM14" s="127">
        <f>+'Option 5A'!AL14</f>
        <v>0</v>
      </c>
      <c r="AN14" s="127">
        <f>+'Option 5A'!AM14</f>
        <v>0</v>
      </c>
      <c r="AO14" s="127">
        <f>+'Option 5A'!AN14</f>
        <v>0</v>
      </c>
      <c r="AP14" s="127">
        <f>+'Option 5A'!AO14</f>
        <v>0</v>
      </c>
      <c r="AQ14" s="127">
        <f>+'Option 5A'!AP14</f>
        <v>0</v>
      </c>
      <c r="AR14" s="127">
        <f>+'Option 5A'!AQ14</f>
        <v>0</v>
      </c>
      <c r="AS14" s="127">
        <f>+'Option 5A'!AR14</f>
        <v>0</v>
      </c>
      <c r="AT14" s="127">
        <f>+'Option 5A'!AS14</f>
        <v>0</v>
      </c>
      <c r="AU14" s="127"/>
      <c r="AV14" s="127"/>
      <c r="AW14" s="127"/>
      <c r="AX14" s="127"/>
      <c r="AY14" s="127"/>
    </row>
    <row r="15" spans="1:53" x14ac:dyDescent="0.35">
      <c r="A15" s="8"/>
      <c r="B15" s="8"/>
      <c r="C15" s="8" t="s">
        <v>91</v>
      </c>
      <c r="D15" s="40"/>
      <c r="E15" s="40"/>
      <c r="F15" s="40"/>
      <c r="G15" s="40"/>
      <c r="H15" s="40"/>
      <c r="I15" s="40"/>
      <c r="J15" s="40"/>
      <c r="K15" s="40"/>
      <c r="L15" s="40"/>
      <c r="M15" s="40"/>
      <c r="N15" s="38">
        <f>T15</f>
        <v>0</v>
      </c>
      <c r="O15" s="39"/>
      <c r="P15" s="39"/>
      <c r="Q15" s="39"/>
      <c r="R15" s="33"/>
      <c r="S15" s="35">
        <f>NPV('Key Vars Assumptions'!$B$10,V15:AT15)</f>
        <v>0</v>
      </c>
      <c r="T15" s="102">
        <f t="shared" si="0"/>
        <v>0</v>
      </c>
      <c r="U15" s="11"/>
      <c r="V15" s="127">
        <f>+'Option 5A'!U15</f>
        <v>0</v>
      </c>
      <c r="W15" s="127">
        <f>+'Option 5A'!V15</f>
        <v>0</v>
      </c>
      <c r="X15" s="127">
        <f>+'Option 5A'!W15</f>
        <v>0</v>
      </c>
      <c r="Y15" s="127">
        <f>+'Option 5A'!X15</f>
        <v>0</v>
      </c>
      <c r="Z15" s="127">
        <f>+'Option 5A'!Y15</f>
        <v>0</v>
      </c>
      <c r="AA15" s="127">
        <f>+'Option 5A'!Z15</f>
        <v>0</v>
      </c>
      <c r="AB15" s="127">
        <f>+'Option 5A'!AA15</f>
        <v>0</v>
      </c>
      <c r="AC15" s="127">
        <f>+'Option 5A'!AB15</f>
        <v>0</v>
      </c>
      <c r="AD15" s="127">
        <f>+'Option 5A'!AC15</f>
        <v>0</v>
      </c>
      <c r="AE15" s="127">
        <f>+'Option 5A'!AD15</f>
        <v>0</v>
      </c>
      <c r="AF15" s="127">
        <f>+'Option 5A'!AE15</f>
        <v>0</v>
      </c>
      <c r="AG15" s="127">
        <f>+'Option 5A'!AF15</f>
        <v>0</v>
      </c>
      <c r="AH15" s="127">
        <f>+'Option 5A'!AG15</f>
        <v>0</v>
      </c>
      <c r="AI15" s="127">
        <f>+'Option 5A'!AH15</f>
        <v>0</v>
      </c>
      <c r="AJ15" s="127">
        <f>+'Option 5A'!AI15</f>
        <v>0</v>
      </c>
      <c r="AK15" s="127">
        <f>+'Option 5A'!AJ15</f>
        <v>0</v>
      </c>
      <c r="AL15" s="127">
        <f>+'Option 5A'!AK15</f>
        <v>0</v>
      </c>
      <c r="AM15" s="127">
        <f>+'Option 5A'!AL15</f>
        <v>0</v>
      </c>
      <c r="AN15" s="127">
        <f>+'Option 5A'!AM15</f>
        <v>0</v>
      </c>
      <c r="AO15" s="127">
        <f>+'Option 5A'!AN15</f>
        <v>0</v>
      </c>
      <c r="AP15" s="127">
        <f>+'Option 5A'!AO15</f>
        <v>0</v>
      </c>
      <c r="AQ15" s="127">
        <f>+'Option 5A'!AP15</f>
        <v>0</v>
      </c>
      <c r="AR15" s="127">
        <f>+'Option 5A'!AQ15</f>
        <v>0</v>
      </c>
      <c r="AS15" s="127">
        <f>+'Option 5A'!AR15</f>
        <v>0</v>
      </c>
      <c r="AT15" s="127">
        <f>+'Option 5A'!AS15</f>
        <v>0</v>
      </c>
      <c r="AU15" s="127"/>
      <c r="AV15" s="127"/>
      <c r="AW15" s="127"/>
      <c r="AX15" s="127"/>
      <c r="AY15" s="127"/>
    </row>
    <row r="16" spans="1:53" s="104" customFormat="1" x14ac:dyDescent="0.35">
      <c r="A16" s="101"/>
      <c r="B16" s="101"/>
      <c r="C16" s="101" t="s">
        <v>127</v>
      </c>
      <c r="D16" s="40"/>
      <c r="E16" s="40"/>
      <c r="F16" s="40"/>
      <c r="G16" s="40"/>
      <c r="H16" s="40"/>
      <c r="I16" s="40"/>
      <c r="J16" s="40"/>
      <c r="K16" s="40"/>
      <c r="L16" s="40"/>
      <c r="M16" s="40"/>
      <c r="N16" s="40"/>
      <c r="O16" s="39"/>
      <c r="P16" s="38">
        <f>T16</f>
        <v>0</v>
      </c>
      <c r="Q16" s="39"/>
      <c r="R16" s="33"/>
      <c r="S16" s="102">
        <f>NPV('Key Vars Assumptions'!$B$10,V16:AT16)</f>
        <v>0</v>
      </c>
      <c r="T16" s="102">
        <f t="shared" ref="T16:T17" si="1">SUM(V16:AT16)</f>
        <v>0</v>
      </c>
      <c r="U16" s="11"/>
      <c r="V16" s="127">
        <f>+'Option 5A'!U16</f>
        <v>0</v>
      </c>
      <c r="W16" s="127">
        <f>+'Option 5A'!V16</f>
        <v>0</v>
      </c>
      <c r="X16" s="127">
        <v>0</v>
      </c>
      <c r="Y16" s="127">
        <f>+'Option 5A'!X16</f>
        <v>0</v>
      </c>
      <c r="Z16" s="127">
        <f>+'Option 5A'!Y16</f>
        <v>0</v>
      </c>
      <c r="AA16" s="127">
        <f>+'Option 5A'!Z16</f>
        <v>0</v>
      </c>
      <c r="AB16" s="127">
        <f>+'Option 5A'!AA16</f>
        <v>0</v>
      </c>
      <c r="AC16" s="127">
        <f>+'Option 5A'!AB16</f>
        <v>0</v>
      </c>
      <c r="AD16" s="127">
        <f>+'Option 5A'!AC16</f>
        <v>0</v>
      </c>
      <c r="AE16" s="127">
        <f>+'Option 5A'!AD16</f>
        <v>0</v>
      </c>
      <c r="AF16" s="127">
        <f>+'Option 5A'!AE16</f>
        <v>0</v>
      </c>
      <c r="AG16" s="127">
        <f>+'Option 5A'!AF16</f>
        <v>0</v>
      </c>
      <c r="AH16" s="127">
        <f>+'Option 5A'!AG16</f>
        <v>0</v>
      </c>
      <c r="AI16" s="127">
        <f>+'Option 5A'!AH16</f>
        <v>0</v>
      </c>
      <c r="AJ16" s="127">
        <f>+'Option 5A'!AI16</f>
        <v>0</v>
      </c>
      <c r="AK16" s="127">
        <f>+'Option 5A'!AJ16</f>
        <v>0</v>
      </c>
      <c r="AL16" s="127">
        <f>+'Option 5A'!AK16</f>
        <v>0</v>
      </c>
      <c r="AM16" s="127">
        <f>+'Option 5A'!AL16</f>
        <v>0</v>
      </c>
      <c r="AN16" s="127">
        <f>+'Option 5A'!AM16</f>
        <v>0</v>
      </c>
      <c r="AO16" s="127">
        <f>+'Option 5A'!AN16</f>
        <v>0</v>
      </c>
      <c r="AP16" s="127">
        <f>+'Option 5A'!AO16</f>
        <v>0</v>
      </c>
      <c r="AQ16" s="127">
        <f>+'Option 5A'!AP16</f>
        <v>0</v>
      </c>
      <c r="AR16" s="127">
        <f>+'Option 5A'!AQ16</f>
        <v>0</v>
      </c>
      <c r="AS16" s="127">
        <f>+'Option 5A'!AR16</f>
        <v>0</v>
      </c>
      <c r="AT16" s="127">
        <f>+'Option 5A'!AS16</f>
        <v>0</v>
      </c>
      <c r="AU16" s="127"/>
      <c r="AV16" s="127"/>
      <c r="AW16" s="127"/>
      <c r="AX16" s="127"/>
      <c r="AY16" s="127"/>
    </row>
    <row r="17" spans="1:51" s="104" customFormat="1" x14ac:dyDescent="0.35">
      <c r="A17" s="101"/>
      <c r="B17" s="101"/>
      <c r="C17" s="101" t="s">
        <v>51</v>
      </c>
      <c r="D17" s="40"/>
      <c r="E17" s="40"/>
      <c r="F17" s="40"/>
      <c r="G17" s="40"/>
      <c r="H17" s="40"/>
      <c r="I17" s="40"/>
      <c r="J17" s="40"/>
      <c r="K17" s="40"/>
      <c r="L17" s="40"/>
      <c r="M17" s="40"/>
      <c r="N17" s="40"/>
      <c r="O17" s="39"/>
      <c r="P17" s="39"/>
      <c r="Q17" s="38">
        <f>T17</f>
        <v>0</v>
      </c>
      <c r="R17" s="33"/>
      <c r="S17" s="102">
        <f>NPV('Key Vars Assumptions'!$B$10,V17:AT17)</f>
        <v>0</v>
      </c>
      <c r="T17" s="102">
        <f t="shared" si="1"/>
        <v>0</v>
      </c>
      <c r="U17" s="11"/>
      <c r="V17" s="127">
        <f>+'Option 5A'!U17</f>
        <v>0</v>
      </c>
      <c r="W17" s="127">
        <f>+'Option 5A'!V17</f>
        <v>0</v>
      </c>
      <c r="X17" s="127">
        <v>0</v>
      </c>
      <c r="Y17" s="127">
        <f>+'Option 5A'!X17</f>
        <v>0</v>
      </c>
      <c r="Z17" s="127">
        <f>+'Option 5A'!Y17</f>
        <v>0</v>
      </c>
      <c r="AA17" s="127">
        <f>+'Option 5A'!Z17</f>
        <v>0</v>
      </c>
      <c r="AB17" s="127">
        <f>+'Option 5A'!AA17</f>
        <v>0</v>
      </c>
      <c r="AC17" s="127">
        <f>+'Option 5A'!AB17</f>
        <v>0</v>
      </c>
      <c r="AD17" s="127">
        <f>+'Option 5A'!AC17</f>
        <v>0</v>
      </c>
      <c r="AE17" s="127">
        <f>+'Option 5A'!AD17</f>
        <v>0</v>
      </c>
      <c r="AF17" s="127">
        <f>+'Option 5A'!AE17</f>
        <v>0</v>
      </c>
      <c r="AG17" s="127">
        <f>+'Option 5A'!AF17</f>
        <v>0</v>
      </c>
      <c r="AH17" s="127">
        <f>+'Option 5A'!AG17</f>
        <v>0</v>
      </c>
      <c r="AI17" s="127">
        <f>+'Option 5A'!AH17</f>
        <v>0</v>
      </c>
      <c r="AJ17" s="127">
        <f>+'Option 5A'!AI17</f>
        <v>0</v>
      </c>
      <c r="AK17" s="127">
        <f>+'Option 5A'!AJ17</f>
        <v>0</v>
      </c>
      <c r="AL17" s="127">
        <f>+'Option 5A'!AK17</f>
        <v>0</v>
      </c>
      <c r="AM17" s="127">
        <f>+'Option 5A'!AL17</f>
        <v>0</v>
      </c>
      <c r="AN17" s="127">
        <f>+'Option 5A'!AM17</f>
        <v>0</v>
      </c>
      <c r="AO17" s="127">
        <f>+'Option 5A'!AN17</f>
        <v>0</v>
      </c>
      <c r="AP17" s="127">
        <f>+'Option 5A'!AO17</f>
        <v>0</v>
      </c>
      <c r="AQ17" s="127">
        <f>+'Option 5A'!AP17</f>
        <v>0</v>
      </c>
      <c r="AR17" s="127">
        <f>+'Option 5A'!AQ17</f>
        <v>0</v>
      </c>
      <c r="AS17" s="127">
        <f>+'Option 5A'!AR17</f>
        <v>0</v>
      </c>
      <c r="AT17" s="127">
        <f>+'Option 5A'!AS17</f>
        <v>0</v>
      </c>
      <c r="AU17" s="127"/>
      <c r="AV17" s="127"/>
      <c r="AW17" s="127"/>
      <c r="AX17" s="127"/>
      <c r="AY17" s="127"/>
    </row>
    <row r="18" spans="1:51" x14ac:dyDescent="0.35">
      <c r="A18" s="8"/>
      <c r="B18" s="8"/>
      <c r="C18" s="8"/>
      <c r="D18" s="36"/>
      <c r="E18" s="36"/>
      <c r="F18" s="36"/>
      <c r="G18" s="36"/>
      <c r="H18" s="36"/>
      <c r="I18" s="36"/>
      <c r="J18" s="36"/>
      <c r="K18" s="36"/>
      <c r="L18" s="36"/>
      <c r="M18" s="36"/>
      <c r="N18" s="36"/>
      <c r="O18" s="36"/>
      <c r="P18" s="36"/>
      <c r="Q18" s="36"/>
      <c r="R18" s="33"/>
      <c r="S18" s="33"/>
      <c r="T18" s="33"/>
      <c r="U18" s="11"/>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row>
    <row r="19" spans="1:51" x14ac:dyDescent="0.35">
      <c r="A19" s="8"/>
      <c r="B19" s="8"/>
      <c r="C19" s="8" t="s">
        <v>32</v>
      </c>
      <c r="D19" s="38">
        <f>T19</f>
        <v>0</v>
      </c>
      <c r="E19" s="39"/>
      <c r="F19" s="39"/>
      <c r="G19" s="39"/>
      <c r="H19" s="39"/>
      <c r="I19" s="39"/>
      <c r="J19" s="39"/>
      <c r="K19" s="39"/>
      <c r="L19" s="39"/>
      <c r="M19" s="39"/>
      <c r="N19" s="39"/>
      <c r="O19" s="39"/>
      <c r="P19" s="39"/>
      <c r="Q19" s="39"/>
      <c r="R19" s="33"/>
      <c r="S19" s="35">
        <f>NPV('Key Vars Assumptions'!$B$10,V19:AT19)</f>
        <v>0</v>
      </c>
      <c r="T19" s="35">
        <f t="shared" ref="T19:T29" si="2">SUM(V19:AT19)</f>
        <v>0</v>
      </c>
      <c r="U19" s="11"/>
      <c r="V19" s="127">
        <f>+'Option 5A'!U19</f>
        <v>0</v>
      </c>
      <c r="W19" s="127">
        <f>+'Option 5A'!V19</f>
        <v>0</v>
      </c>
      <c r="X19" s="127">
        <v>0</v>
      </c>
      <c r="Y19" s="126">
        <v>0</v>
      </c>
      <c r="Z19" s="126">
        <v>0</v>
      </c>
      <c r="AA19" s="126">
        <v>0</v>
      </c>
      <c r="AB19" s="126">
        <v>0</v>
      </c>
      <c r="AC19" s="126">
        <v>0</v>
      </c>
      <c r="AD19" s="126">
        <v>0</v>
      </c>
      <c r="AE19" s="126">
        <v>0</v>
      </c>
      <c r="AF19" s="126">
        <v>0</v>
      </c>
      <c r="AG19" s="126">
        <v>0</v>
      </c>
      <c r="AH19" s="126">
        <v>0</v>
      </c>
      <c r="AI19" s="126">
        <v>0</v>
      </c>
      <c r="AJ19" s="126">
        <v>0</v>
      </c>
      <c r="AK19" s="126">
        <v>0</v>
      </c>
      <c r="AL19" s="126">
        <v>0</v>
      </c>
      <c r="AM19" s="126">
        <v>0</v>
      </c>
      <c r="AN19" s="126">
        <v>0</v>
      </c>
      <c r="AO19" s="126">
        <v>0</v>
      </c>
      <c r="AP19" s="126">
        <v>0</v>
      </c>
      <c r="AQ19" s="126">
        <v>0</v>
      </c>
      <c r="AR19" s="126">
        <v>0</v>
      </c>
      <c r="AS19" s="126">
        <v>0</v>
      </c>
      <c r="AT19" s="126">
        <v>0</v>
      </c>
      <c r="AU19" s="126"/>
      <c r="AV19" s="126"/>
      <c r="AW19" s="126"/>
      <c r="AX19" s="126"/>
      <c r="AY19" s="126"/>
    </row>
    <row r="20" spans="1:51" x14ac:dyDescent="0.35">
      <c r="A20" s="8"/>
      <c r="B20" s="8"/>
      <c r="C20" s="8" t="s">
        <v>37</v>
      </c>
      <c r="D20" s="40"/>
      <c r="E20" s="38">
        <f>T20</f>
        <v>0</v>
      </c>
      <c r="F20" s="40"/>
      <c r="G20" s="40"/>
      <c r="H20" s="40"/>
      <c r="I20" s="40"/>
      <c r="J20" s="40"/>
      <c r="K20" s="39"/>
      <c r="L20" s="40"/>
      <c r="M20" s="40"/>
      <c r="N20" s="40"/>
      <c r="O20" s="40"/>
      <c r="P20" s="40"/>
      <c r="Q20" s="40"/>
      <c r="R20" s="33"/>
      <c r="S20" s="35">
        <f>NPV('Key Vars Assumptions'!$B$10,V20:AT20)</f>
        <v>0</v>
      </c>
      <c r="T20" s="102">
        <f t="shared" si="2"/>
        <v>0</v>
      </c>
      <c r="U20" s="11"/>
      <c r="V20" s="127">
        <f>+'Option 5A'!U20</f>
        <v>0</v>
      </c>
      <c r="W20" s="127">
        <f>+'Option 5A'!V20</f>
        <v>0</v>
      </c>
      <c r="X20" s="127">
        <f>+'Option 5A'!W20</f>
        <v>0</v>
      </c>
      <c r="Y20" s="126">
        <v>0</v>
      </c>
      <c r="Z20" s="126">
        <v>0</v>
      </c>
      <c r="AA20" s="126">
        <v>0</v>
      </c>
      <c r="AB20" s="126">
        <v>0</v>
      </c>
      <c r="AC20" s="126">
        <v>0</v>
      </c>
      <c r="AD20" s="126">
        <v>0</v>
      </c>
      <c r="AE20" s="126">
        <v>0</v>
      </c>
      <c r="AF20" s="126">
        <v>0</v>
      </c>
      <c r="AG20" s="126">
        <v>0</v>
      </c>
      <c r="AH20" s="126">
        <v>0</v>
      </c>
      <c r="AI20" s="126">
        <v>0</v>
      </c>
      <c r="AJ20" s="126">
        <v>0</v>
      </c>
      <c r="AK20" s="126">
        <v>0</v>
      </c>
      <c r="AL20" s="126">
        <v>0</v>
      </c>
      <c r="AM20" s="126">
        <v>0</v>
      </c>
      <c r="AN20" s="126">
        <v>0</v>
      </c>
      <c r="AO20" s="126">
        <v>0</v>
      </c>
      <c r="AP20" s="126">
        <v>0</v>
      </c>
      <c r="AQ20" s="126">
        <v>0</v>
      </c>
      <c r="AR20" s="126">
        <v>0</v>
      </c>
      <c r="AS20" s="126">
        <v>0</v>
      </c>
      <c r="AT20" s="126">
        <v>0</v>
      </c>
      <c r="AU20" s="126"/>
      <c r="AV20" s="126"/>
      <c r="AW20" s="126"/>
      <c r="AX20" s="126"/>
      <c r="AY20" s="126"/>
    </row>
    <row r="21" spans="1:51" x14ac:dyDescent="0.35">
      <c r="A21" s="8"/>
      <c r="B21" s="8"/>
      <c r="C21" s="8" t="s">
        <v>35</v>
      </c>
      <c r="D21" s="40"/>
      <c r="E21" s="40"/>
      <c r="F21" s="38">
        <f>T21</f>
        <v>0</v>
      </c>
      <c r="G21" s="39"/>
      <c r="H21" s="40"/>
      <c r="I21" s="40"/>
      <c r="J21" s="40"/>
      <c r="K21" s="40"/>
      <c r="L21" s="40"/>
      <c r="M21" s="40"/>
      <c r="N21" s="40"/>
      <c r="O21" s="40"/>
      <c r="P21" s="40"/>
      <c r="Q21" s="40"/>
      <c r="R21" s="33"/>
      <c r="S21" s="35">
        <f>NPV('Key Vars Assumptions'!$B$10,V21:AT21)</f>
        <v>0</v>
      </c>
      <c r="T21" s="102">
        <f t="shared" si="2"/>
        <v>0</v>
      </c>
      <c r="U21" s="11"/>
      <c r="V21" s="127">
        <f>+'Option 5A'!U21</f>
        <v>0</v>
      </c>
      <c r="W21" s="127">
        <f>+'Option 5A'!V21</f>
        <v>0</v>
      </c>
      <c r="X21" s="127">
        <f>+'Option 5A'!W21</f>
        <v>0</v>
      </c>
      <c r="Y21" s="126">
        <v>0</v>
      </c>
      <c r="Z21" s="126">
        <v>0</v>
      </c>
      <c r="AA21" s="126">
        <v>0</v>
      </c>
      <c r="AB21" s="126">
        <v>0</v>
      </c>
      <c r="AC21" s="126">
        <v>0</v>
      </c>
      <c r="AD21" s="126">
        <v>0</v>
      </c>
      <c r="AE21" s="126">
        <v>0</v>
      </c>
      <c r="AF21" s="126">
        <v>0</v>
      </c>
      <c r="AG21" s="126">
        <v>0</v>
      </c>
      <c r="AH21" s="126">
        <v>0</v>
      </c>
      <c r="AI21" s="126">
        <v>0</v>
      </c>
      <c r="AJ21" s="126">
        <v>0</v>
      </c>
      <c r="AK21" s="126">
        <v>0</v>
      </c>
      <c r="AL21" s="126">
        <v>0</v>
      </c>
      <c r="AM21" s="126">
        <v>0</v>
      </c>
      <c r="AN21" s="126">
        <v>0</v>
      </c>
      <c r="AO21" s="126">
        <v>0</v>
      </c>
      <c r="AP21" s="126">
        <v>0</v>
      </c>
      <c r="AQ21" s="126">
        <v>0</v>
      </c>
      <c r="AR21" s="126">
        <v>0</v>
      </c>
      <c r="AS21" s="126">
        <v>0</v>
      </c>
      <c r="AT21" s="126">
        <v>0</v>
      </c>
      <c r="AU21" s="126"/>
      <c r="AV21" s="126"/>
      <c r="AW21" s="126"/>
      <c r="AX21" s="126"/>
      <c r="AY21" s="126"/>
    </row>
    <row r="22" spans="1:51" x14ac:dyDescent="0.35">
      <c r="A22" s="8"/>
      <c r="B22" s="8"/>
      <c r="C22" s="8" t="s">
        <v>36</v>
      </c>
      <c r="D22" s="40"/>
      <c r="E22" s="40"/>
      <c r="F22" s="40"/>
      <c r="G22" s="38">
        <f>T22</f>
        <v>0</v>
      </c>
      <c r="H22" s="40"/>
      <c r="I22" s="40"/>
      <c r="J22" s="40"/>
      <c r="K22" s="40"/>
      <c r="L22" s="40"/>
      <c r="M22" s="40"/>
      <c r="N22" s="40"/>
      <c r="O22" s="40"/>
      <c r="P22" s="40"/>
      <c r="Q22" s="40"/>
      <c r="R22" s="33"/>
      <c r="S22" s="35">
        <f>NPV('Key Vars Assumptions'!$B$10,V22:AT22)</f>
        <v>0</v>
      </c>
      <c r="T22" s="102">
        <f t="shared" si="2"/>
        <v>0</v>
      </c>
      <c r="U22" s="11"/>
      <c r="V22" s="127">
        <f>+'Option 5A'!U22</f>
        <v>0</v>
      </c>
      <c r="W22" s="127">
        <f>+'Option 5A'!V22</f>
        <v>0</v>
      </c>
      <c r="X22" s="127">
        <f>+'Option 5A'!W22</f>
        <v>0</v>
      </c>
      <c r="Y22" s="126">
        <v>0</v>
      </c>
      <c r="Z22" s="126">
        <v>0</v>
      </c>
      <c r="AA22" s="126">
        <v>0</v>
      </c>
      <c r="AB22" s="126">
        <v>0</v>
      </c>
      <c r="AC22" s="126">
        <v>0</v>
      </c>
      <c r="AD22" s="126">
        <v>0</v>
      </c>
      <c r="AE22" s="126">
        <v>0</v>
      </c>
      <c r="AF22" s="126">
        <v>0</v>
      </c>
      <c r="AG22" s="126">
        <v>0</v>
      </c>
      <c r="AH22" s="126">
        <v>0</v>
      </c>
      <c r="AI22" s="126">
        <v>0</v>
      </c>
      <c r="AJ22" s="126">
        <v>0</v>
      </c>
      <c r="AK22" s="126">
        <v>0</v>
      </c>
      <c r="AL22" s="126">
        <v>0</v>
      </c>
      <c r="AM22" s="126">
        <v>0</v>
      </c>
      <c r="AN22" s="126">
        <v>0</v>
      </c>
      <c r="AO22" s="126">
        <v>0</v>
      </c>
      <c r="AP22" s="126">
        <v>0</v>
      </c>
      <c r="AQ22" s="126">
        <v>0</v>
      </c>
      <c r="AR22" s="126">
        <v>0</v>
      </c>
      <c r="AS22" s="126">
        <v>0</v>
      </c>
      <c r="AT22" s="126">
        <v>0</v>
      </c>
      <c r="AU22" s="126"/>
      <c r="AV22" s="126"/>
      <c r="AW22" s="126"/>
      <c r="AX22" s="126"/>
      <c r="AY22" s="126"/>
    </row>
    <row r="23" spans="1:51" x14ac:dyDescent="0.35">
      <c r="A23" s="8"/>
      <c r="B23" s="8"/>
      <c r="C23" s="8" t="s">
        <v>38</v>
      </c>
      <c r="D23" s="40"/>
      <c r="E23" s="40"/>
      <c r="F23" s="40"/>
      <c r="G23" s="40"/>
      <c r="H23" s="38">
        <f>T23</f>
        <v>0</v>
      </c>
      <c r="I23" s="40"/>
      <c r="J23" s="40"/>
      <c r="K23" s="40"/>
      <c r="L23" s="40"/>
      <c r="M23" s="40"/>
      <c r="N23" s="40"/>
      <c r="O23" s="40"/>
      <c r="P23" s="40"/>
      <c r="Q23" s="40"/>
      <c r="R23" s="33"/>
      <c r="S23" s="35">
        <f>NPV('Key Vars Assumptions'!$B$10,V23:AT23)</f>
        <v>0</v>
      </c>
      <c r="T23" s="102">
        <f t="shared" si="2"/>
        <v>0</v>
      </c>
      <c r="U23" s="11"/>
      <c r="V23" s="127">
        <f>+'Option 5A'!U23</f>
        <v>0</v>
      </c>
      <c r="W23" s="127">
        <f>+'Option 5A'!V23</f>
        <v>0</v>
      </c>
      <c r="X23" s="127">
        <f>+'Option 5A'!W23</f>
        <v>0</v>
      </c>
      <c r="Y23" s="126">
        <v>0</v>
      </c>
      <c r="Z23" s="126">
        <v>0</v>
      </c>
      <c r="AA23" s="126">
        <v>0</v>
      </c>
      <c r="AB23" s="126">
        <v>0</v>
      </c>
      <c r="AC23" s="126">
        <v>0</v>
      </c>
      <c r="AD23" s="126">
        <v>0</v>
      </c>
      <c r="AE23" s="126">
        <v>0</v>
      </c>
      <c r="AF23" s="126">
        <v>0</v>
      </c>
      <c r="AG23" s="126">
        <v>0</v>
      </c>
      <c r="AH23" s="126">
        <v>0</v>
      </c>
      <c r="AI23" s="126">
        <v>0</v>
      </c>
      <c r="AJ23" s="126">
        <v>0</v>
      </c>
      <c r="AK23" s="126">
        <v>0</v>
      </c>
      <c r="AL23" s="126">
        <v>0</v>
      </c>
      <c r="AM23" s="126">
        <v>0</v>
      </c>
      <c r="AN23" s="126">
        <v>0</v>
      </c>
      <c r="AO23" s="126">
        <v>0</v>
      </c>
      <c r="AP23" s="126">
        <v>0</v>
      </c>
      <c r="AQ23" s="126">
        <v>0</v>
      </c>
      <c r="AR23" s="126">
        <v>0</v>
      </c>
      <c r="AS23" s="126">
        <v>0</v>
      </c>
      <c r="AT23" s="126">
        <v>0</v>
      </c>
      <c r="AU23" s="126"/>
      <c r="AV23" s="126"/>
      <c r="AW23" s="126"/>
      <c r="AX23" s="126"/>
      <c r="AY23" s="126"/>
    </row>
    <row r="24" spans="1:51" x14ac:dyDescent="0.35">
      <c r="A24" s="8"/>
      <c r="B24" s="8"/>
      <c r="C24" s="8" t="s">
        <v>39</v>
      </c>
      <c r="D24" s="40"/>
      <c r="E24" s="40"/>
      <c r="F24" s="40"/>
      <c r="G24" s="40"/>
      <c r="H24" s="40"/>
      <c r="I24" s="38">
        <f>T24</f>
        <v>0</v>
      </c>
      <c r="J24" s="40"/>
      <c r="K24" s="40"/>
      <c r="L24" s="40"/>
      <c r="M24" s="40"/>
      <c r="N24" s="40"/>
      <c r="O24" s="40"/>
      <c r="P24" s="40"/>
      <c r="Q24" s="40"/>
      <c r="R24" s="33"/>
      <c r="S24" s="35">
        <f>NPV('Key Vars Assumptions'!$B$10,V24:AT24)</f>
        <v>0</v>
      </c>
      <c r="T24" s="102">
        <f t="shared" si="2"/>
        <v>0</v>
      </c>
      <c r="U24" s="11"/>
      <c r="V24" s="127">
        <f>+'Option 5A'!U24</f>
        <v>0</v>
      </c>
      <c r="W24" s="127">
        <f>+'Option 5A'!V24</f>
        <v>0</v>
      </c>
      <c r="X24" s="127">
        <f>+'Option 5A'!W24</f>
        <v>0</v>
      </c>
      <c r="Y24" s="126">
        <v>0</v>
      </c>
      <c r="Z24" s="126">
        <v>0</v>
      </c>
      <c r="AA24" s="126">
        <v>0</v>
      </c>
      <c r="AB24" s="126">
        <v>0</v>
      </c>
      <c r="AC24" s="126">
        <v>0</v>
      </c>
      <c r="AD24" s="126">
        <v>0</v>
      </c>
      <c r="AE24" s="126">
        <v>0</v>
      </c>
      <c r="AF24" s="126">
        <v>0</v>
      </c>
      <c r="AG24" s="126">
        <v>0</v>
      </c>
      <c r="AH24" s="126">
        <v>0</v>
      </c>
      <c r="AI24" s="126">
        <v>0</v>
      </c>
      <c r="AJ24" s="126">
        <v>0</v>
      </c>
      <c r="AK24" s="126">
        <v>0</v>
      </c>
      <c r="AL24" s="126">
        <v>0</v>
      </c>
      <c r="AM24" s="126">
        <v>0</v>
      </c>
      <c r="AN24" s="126">
        <v>0</v>
      </c>
      <c r="AO24" s="126">
        <v>0</v>
      </c>
      <c r="AP24" s="126">
        <v>0</v>
      </c>
      <c r="AQ24" s="126">
        <v>0</v>
      </c>
      <c r="AR24" s="126">
        <v>0</v>
      </c>
      <c r="AS24" s="126">
        <v>0</v>
      </c>
      <c r="AT24" s="126">
        <v>0</v>
      </c>
      <c r="AU24" s="126"/>
      <c r="AV24" s="126"/>
      <c r="AW24" s="126"/>
      <c r="AX24" s="126"/>
      <c r="AY24" s="126"/>
    </row>
    <row r="25" spans="1:51" x14ac:dyDescent="0.35">
      <c r="A25" s="8"/>
      <c r="B25" s="8"/>
      <c r="C25" s="8" t="s">
        <v>40</v>
      </c>
      <c r="D25" s="40"/>
      <c r="E25" s="40"/>
      <c r="F25" s="40"/>
      <c r="G25" s="40"/>
      <c r="H25" s="40"/>
      <c r="I25" s="40"/>
      <c r="J25" s="38">
        <f>T25</f>
        <v>0</v>
      </c>
      <c r="K25" s="40"/>
      <c r="L25" s="40"/>
      <c r="M25" s="40"/>
      <c r="N25" s="40"/>
      <c r="O25" s="40"/>
      <c r="P25" s="40"/>
      <c r="Q25" s="40"/>
      <c r="R25" s="33"/>
      <c r="S25" s="35">
        <f>NPV('Key Vars Assumptions'!$B$10,V25:AT25)</f>
        <v>0</v>
      </c>
      <c r="T25" s="102">
        <f t="shared" si="2"/>
        <v>0</v>
      </c>
      <c r="U25" s="11"/>
      <c r="V25" s="127">
        <f>+'Option 5A'!U25</f>
        <v>0</v>
      </c>
      <c r="W25" s="127">
        <f>+'Option 5A'!V25</f>
        <v>0</v>
      </c>
      <c r="X25" s="127">
        <f>+'Option 5A'!W25</f>
        <v>0</v>
      </c>
      <c r="Y25" s="126">
        <v>0</v>
      </c>
      <c r="Z25" s="126">
        <v>0</v>
      </c>
      <c r="AA25" s="126">
        <v>0</v>
      </c>
      <c r="AB25" s="126">
        <v>0</v>
      </c>
      <c r="AC25" s="126">
        <v>0</v>
      </c>
      <c r="AD25" s="126">
        <v>0</v>
      </c>
      <c r="AE25" s="126">
        <v>0</v>
      </c>
      <c r="AF25" s="126">
        <v>0</v>
      </c>
      <c r="AG25" s="126">
        <v>0</v>
      </c>
      <c r="AH25" s="126">
        <v>0</v>
      </c>
      <c r="AI25" s="126">
        <v>0</v>
      </c>
      <c r="AJ25" s="126">
        <v>0</v>
      </c>
      <c r="AK25" s="126">
        <v>0</v>
      </c>
      <c r="AL25" s="126">
        <v>0</v>
      </c>
      <c r="AM25" s="126">
        <v>0</v>
      </c>
      <c r="AN25" s="126">
        <v>0</v>
      </c>
      <c r="AO25" s="126">
        <v>0</v>
      </c>
      <c r="AP25" s="126">
        <v>0</v>
      </c>
      <c r="AQ25" s="126">
        <v>0</v>
      </c>
      <c r="AR25" s="126">
        <v>0</v>
      </c>
      <c r="AS25" s="126">
        <v>0</v>
      </c>
      <c r="AT25" s="126">
        <v>0</v>
      </c>
      <c r="AU25" s="126"/>
      <c r="AV25" s="126"/>
      <c r="AW25" s="126"/>
      <c r="AX25" s="126"/>
      <c r="AY25" s="126"/>
    </row>
    <row r="26" spans="1:51" x14ac:dyDescent="0.35">
      <c r="A26" s="8"/>
      <c r="B26" s="8"/>
      <c r="C26" s="8" t="s">
        <v>71</v>
      </c>
      <c r="D26" s="40"/>
      <c r="E26" s="40"/>
      <c r="F26" s="40"/>
      <c r="G26" s="40"/>
      <c r="H26" s="40"/>
      <c r="I26" s="40"/>
      <c r="J26" s="40"/>
      <c r="K26" s="38">
        <f>T26</f>
        <v>0</v>
      </c>
      <c r="L26" s="40"/>
      <c r="M26" s="40"/>
      <c r="N26" s="40"/>
      <c r="O26" s="40"/>
      <c r="P26" s="40"/>
      <c r="Q26" s="40"/>
      <c r="R26" s="33"/>
      <c r="S26" s="35">
        <f>NPV('Key Vars Assumptions'!$B$10,V26:AT26)</f>
        <v>0</v>
      </c>
      <c r="T26" s="102">
        <f t="shared" si="2"/>
        <v>0</v>
      </c>
      <c r="U26" s="11"/>
      <c r="V26" s="127">
        <v>0</v>
      </c>
      <c r="W26" s="127">
        <v>0</v>
      </c>
      <c r="X26" s="127">
        <v>0</v>
      </c>
      <c r="Y26" s="126">
        <v>0</v>
      </c>
      <c r="Z26" s="126">
        <v>0</v>
      </c>
      <c r="AA26" s="126">
        <v>0</v>
      </c>
      <c r="AB26" s="126">
        <v>0</v>
      </c>
      <c r="AC26" s="126">
        <v>0</v>
      </c>
      <c r="AD26" s="126">
        <v>0</v>
      </c>
      <c r="AE26" s="126">
        <v>0</v>
      </c>
      <c r="AF26" s="126">
        <v>0</v>
      </c>
      <c r="AG26" s="126">
        <v>0</v>
      </c>
      <c r="AH26" s="126">
        <v>0</v>
      </c>
      <c r="AI26" s="126">
        <v>0</v>
      </c>
      <c r="AJ26" s="126">
        <v>0</v>
      </c>
      <c r="AK26" s="126">
        <v>0</v>
      </c>
      <c r="AL26" s="126">
        <v>0</v>
      </c>
      <c r="AM26" s="126">
        <v>0</v>
      </c>
      <c r="AN26" s="126">
        <v>0</v>
      </c>
      <c r="AO26" s="126">
        <v>0</v>
      </c>
      <c r="AP26" s="126">
        <v>0</v>
      </c>
      <c r="AQ26" s="126">
        <v>0</v>
      </c>
      <c r="AR26" s="126">
        <v>0</v>
      </c>
      <c r="AS26" s="126">
        <v>0</v>
      </c>
      <c r="AT26" s="126">
        <v>0</v>
      </c>
      <c r="AU26" s="126"/>
      <c r="AV26" s="126"/>
      <c r="AW26" s="126"/>
      <c r="AX26" s="126"/>
      <c r="AY26" s="126"/>
    </row>
    <row r="27" spans="1:51" x14ac:dyDescent="0.35">
      <c r="A27" s="8"/>
      <c r="B27" s="8"/>
      <c r="C27" s="8" t="s">
        <v>42</v>
      </c>
      <c r="D27" s="40"/>
      <c r="E27" s="40"/>
      <c r="F27" s="40"/>
      <c r="G27" s="40"/>
      <c r="H27" s="40"/>
      <c r="I27" s="40"/>
      <c r="J27" s="40"/>
      <c r="K27" s="40"/>
      <c r="L27" s="38">
        <f>T27</f>
        <v>0</v>
      </c>
      <c r="M27" s="40"/>
      <c r="N27" s="40"/>
      <c r="O27" s="40"/>
      <c r="P27" s="40"/>
      <c r="Q27" s="40"/>
      <c r="R27" s="33"/>
      <c r="S27" s="35">
        <f>NPV('Key Vars Assumptions'!$B$10,V27:AT27)</f>
        <v>0</v>
      </c>
      <c r="T27" s="102">
        <f t="shared" si="2"/>
        <v>0</v>
      </c>
      <c r="U27" s="11"/>
      <c r="V27" s="127">
        <f>+'Option 5A'!U27</f>
        <v>0</v>
      </c>
      <c r="W27" s="127">
        <f>+'Option 5A'!V27</f>
        <v>0</v>
      </c>
      <c r="X27" s="127">
        <v>0</v>
      </c>
      <c r="Y27" s="126">
        <v>0</v>
      </c>
      <c r="Z27" s="126">
        <v>0</v>
      </c>
      <c r="AA27" s="126">
        <v>0</v>
      </c>
      <c r="AB27" s="126">
        <v>0</v>
      </c>
      <c r="AC27" s="126">
        <v>0</v>
      </c>
      <c r="AD27" s="126">
        <v>0</v>
      </c>
      <c r="AE27" s="126">
        <v>0</v>
      </c>
      <c r="AF27" s="126">
        <v>0</v>
      </c>
      <c r="AG27" s="126">
        <v>0</v>
      </c>
      <c r="AH27" s="126">
        <v>0</v>
      </c>
      <c r="AI27" s="126">
        <v>0</v>
      </c>
      <c r="AJ27" s="126">
        <v>0</v>
      </c>
      <c r="AK27" s="126">
        <v>0</v>
      </c>
      <c r="AL27" s="126">
        <v>0</v>
      </c>
      <c r="AM27" s="126">
        <v>0</v>
      </c>
      <c r="AN27" s="126">
        <v>0</v>
      </c>
      <c r="AO27" s="126">
        <v>0</v>
      </c>
      <c r="AP27" s="126">
        <v>0</v>
      </c>
      <c r="AQ27" s="126">
        <v>0</v>
      </c>
      <c r="AR27" s="126">
        <v>0</v>
      </c>
      <c r="AS27" s="126">
        <v>0</v>
      </c>
      <c r="AT27" s="126">
        <v>0</v>
      </c>
      <c r="AU27" s="126"/>
      <c r="AV27" s="126"/>
      <c r="AW27" s="126"/>
      <c r="AX27" s="126"/>
      <c r="AY27" s="126"/>
    </row>
    <row r="28" spans="1:51" x14ac:dyDescent="0.35">
      <c r="A28" s="8"/>
      <c r="B28" s="8"/>
      <c r="C28" s="8" t="s">
        <v>86</v>
      </c>
      <c r="D28" s="40"/>
      <c r="E28" s="40"/>
      <c r="F28" s="40"/>
      <c r="G28" s="40"/>
      <c r="H28" s="40"/>
      <c r="I28" s="40"/>
      <c r="J28" s="40"/>
      <c r="K28" s="40"/>
      <c r="L28" s="40"/>
      <c r="M28" s="38">
        <f>T28</f>
        <v>0</v>
      </c>
      <c r="N28" s="40"/>
      <c r="O28" s="40"/>
      <c r="P28" s="40"/>
      <c r="Q28" s="40"/>
      <c r="R28" s="33"/>
      <c r="S28" s="35">
        <f>NPV('Key Vars Assumptions'!$B$10,V28:AT28)</f>
        <v>0</v>
      </c>
      <c r="T28" s="102">
        <f t="shared" si="2"/>
        <v>0</v>
      </c>
      <c r="U28" s="11"/>
      <c r="V28" s="127">
        <f>+'Option 5A'!U28</f>
        <v>0</v>
      </c>
      <c r="W28" s="127">
        <f>+'Option 5A'!V28</f>
        <v>0</v>
      </c>
      <c r="X28" s="127">
        <f>+'Option 5A'!W28</f>
        <v>0</v>
      </c>
      <c r="Y28" s="126">
        <v>0</v>
      </c>
      <c r="Z28" s="126">
        <v>0</v>
      </c>
      <c r="AA28" s="126">
        <v>0</v>
      </c>
      <c r="AB28" s="126">
        <v>0</v>
      </c>
      <c r="AC28" s="126">
        <v>0</v>
      </c>
      <c r="AD28" s="126">
        <v>0</v>
      </c>
      <c r="AE28" s="126">
        <v>0</v>
      </c>
      <c r="AF28" s="126">
        <v>0</v>
      </c>
      <c r="AG28" s="126">
        <v>0</v>
      </c>
      <c r="AH28" s="126">
        <v>0</v>
      </c>
      <c r="AI28" s="126">
        <v>0</v>
      </c>
      <c r="AJ28" s="126">
        <v>0</v>
      </c>
      <c r="AK28" s="126">
        <v>0</v>
      </c>
      <c r="AL28" s="126">
        <v>0</v>
      </c>
      <c r="AM28" s="126">
        <v>0</v>
      </c>
      <c r="AN28" s="126">
        <v>0</v>
      </c>
      <c r="AO28" s="126">
        <v>0</v>
      </c>
      <c r="AP28" s="126">
        <v>0</v>
      </c>
      <c r="AQ28" s="126">
        <v>0</v>
      </c>
      <c r="AR28" s="126">
        <v>0</v>
      </c>
      <c r="AS28" s="126">
        <v>0</v>
      </c>
      <c r="AT28" s="126">
        <v>0</v>
      </c>
      <c r="AU28" s="126"/>
      <c r="AV28" s="126"/>
      <c r="AW28" s="126"/>
      <c r="AX28" s="126"/>
      <c r="AY28" s="126"/>
    </row>
    <row r="29" spans="1:51" x14ac:dyDescent="0.35">
      <c r="A29" s="8"/>
      <c r="B29" s="8"/>
      <c r="C29" s="8" t="s">
        <v>91</v>
      </c>
      <c r="D29" s="40"/>
      <c r="E29" s="40"/>
      <c r="F29" s="40"/>
      <c r="G29" s="40"/>
      <c r="H29" s="40"/>
      <c r="I29" s="40"/>
      <c r="J29" s="40"/>
      <c r="K29" s="40"/>
      <c r="L29" s="40"/>
      <c r="M29" s="40"/>
      <c r="N29" s="38">
        <f>T29</f>
        <v>0</v>
      </c>
      <c r="O29" s="40"/>
      <c r="P29" s="40"/>
      <c r="Q29" s="40"/>
      <c r="R29" s="33"/>
      <c r="S29" s="35">
        <f>NPV('Key Vars Assumptions'!$B$10,V29:AT29)</f>
        <v>0</v>
      </c>
      <c r="T29" s="102">
        <f t="shared" si="2"/>
        <v>0</v>
      </c>
      <c r="U29" s="11"/>
      <c r="V29" s="127">
        <f>+'Option 5A'!U29</f>
        <v>0</v>
      </c>
      <c r="W29" s="127">
        <f>+'Option 5A'!V29</f>
        <v>0</v>
      </c>
      <c r="X29" s="127">
        <f>+'Option 5A'!W29</f>
        <v>0</v>
      </c>
      <c r="Y29" s="126">
        <v>0</v>
      </c>
      <c r="Z29" s="126">
        <v>0</v>
      </c>
      <c r="AA29" s="126">
        <v>0</v>
      </c>
      <c r="AB29" s="126">
        <v>0</v>
      </c>
      <c r="AC29" s="126">
        <v>0</v>
      </c>
      <c r="AD29" s="126">
        <v>0</v>
      </c>
      <c r="AE29" s="126">
        <v>0</v>
      </c>
      <c r="AF29" s="126">
        <v>0</v>
      </c>
      <c r="AG29" s="126">
        <v>0</v>
      </c>
      <c r="AH29" s="126">
        <v>0</v>
      </c>
      <c r="AI29" s="126">
        <v>0</v>
      </c>
      <c r="AJ29" s="126">
        <v>0</v>
      </c>
      <c r="AK29" s="126">
        <v>0</v>
      </c>
      <c r="AL29" s="126">
        <v>0</v>
      </c>
      <c r="AM29" s="126">
        <v>0</v>
      </c>
      <c r="AN29" s="126">
        <v>0</v>
      </c>
      <c r="AO29" s="126">
        <v>0</v>
      </c>
      <c r="AP29" s="126">
        <v>0</v>
      </c>
      <c r="AQ29" s="126">
        <v>0</v>
      </c>
      <c r="AR29" s="126">
        <v>0</v>
      </c>
      <c r="AS29" s="126">
        <v>0</v>
      </c>
      <c r="AT29" s="126">
        <v>0</v>
      </c>
      <c r="AU29" s="126"/>
      <c r="AV29" s="126"/>
      <c r="AW29" s="126"/>
      <c r="AX29" s="126"/>
      <c r="AY29" s="126"/>
    </row>
    <row r="30" spans="1:51" s="104" customFormat="1" x14ac:dyDescent="0.35">
      <c r="A30" s="101"/>
      <c r="B30" s="101"/>
      <c r="C30" s="101" t="s">
        <v>127</v>
      </c>
      <c r="D30" s="40"/>
      <c r="E30" s="40"/>
      <c r="F30" s="40"/>
      <c r="G30" s="40"/>
      <c r="H30" s="40"/>
      <c r="I30" s="40"/>
      <c r="J30" s="40"/>
      <c r="K30" s="40"/>
      <c r="L30" s="40"/>
      <c r="M30" s="40"/>
      <c r="N30" s="40"/>
      <c r="O30" s="40"/>
      <c r="P30" s="38">
        <f>T30</f>
        <v>0</v>
      </c>
      <c r="Q30" s="40"/>
      <c r="R30" s="33"/>
      <c r="S30" s="102">
        <f>NPV('Key Vars Assumptions'!$B$10,V30:AT30)</f>
        <v>0</v>
      </c>
      <c r="T30" s="102">
        <f t="shared" ref="T30:T31" si="3">SUM(V30:AT30)</f>
        <v>0</v>
      </c>
      <c r="U30" s="11"/>
      <c r="V30" s="127">
        <f>+'Option 5A'!U30</f>
        <v>0</v>
      </c>
      <c r="W30" s="127">
        <f>+'Option 5A'!V30</f>
        <v>0</v>
      </c>
      <c r="X30" s="127">
        <v>0</v>
      </c>
      <c r="Y30" s="126">
        <v>0</v>
      </c>
      <c r="Z30" s="126">
        <v>0</v>
      </c>
      <c r="AA30" s="126">
        <v>0</v>
      </c>
      <c r="AB30" s="126">
        <v>0</v>
      </c>
      <c r="AC30" s="126">
        <v>0</v>
      </c>
      <c r="AD30" s="126">
        <v>0</v>
      </c>
      <c r="AE30" s="126">
        <v>0</v>
      </c>
      <c r="AF30" s="126">
        <v>0</v>
      </c>
      <c r="AG30" s="126">
        <v>0</v>
      </c>
      <c r="AH30" s="126">
        <v>0</v>
      </c>
      <c r="AI30" s="126">
        <v>0</v>
      </c>
      <c r="AJ30" s="126">
        <v>0</v>
      </c>
      <c r="AK30" s="126">
        <v>0</v>
      </c>
      <c r="AL30" s="126">
        <v>0</v>
      </c>
      <c r="AM30" s="126">
        <v>0</v>
      </c>
      <c r="AN30" s="126">
        <v>0</v>
      </c>
      <c r="AO30" s="126">
        <v>0</v>
      </c>
      <c r="AP30" s="126">
        <v>0</v>
      </c>
      <c r="AQ30" s="126">
        <v>0</v>
      </c>
      <c r="AR30" s="126">
        <v>0</v>
      </c>
      <c r="AS30" s="126">
        <v>0</v>
      </c>
      <c r="AT30" s="126">
        <v>0</v>
      </c>
      <c r="AU30" s="126"/>
      <c r="AV30" s="126"/>
      <c r="AW30" s="126"/>
      <c r="AX30" s="126"/>
      <c r="AY30" s="126"/>
    </row>
    <row r="31" spans="1:51" s="104" customFormat="1" x14ac:dyDescent="0.35">
      <c r="A31" s="101"/>
      <c r="B31" s="101"/>
      <c r="C31" s="101" t="s">
        <v>51</v>
      </c>
      <c r="D31" s="40"/>
      <c r="E31" s="40"/>
      <c r="F31" s="40"/>
      <c r="G31" s="40"/>
      <c r="H31" s="40"/>
      <c r="I31" s="40"/>
      <c r="J31" s="40"/>
      <c r="K31" s="40"/>
      <c r="L31" s="40"/>
      <c r="M31" s="40"/>
      <c r="N31" s="40"/>
      <c r="O31" s="40"/>
      <c r="P31" s="40"/>
      <c r="Q31" s="38">
        <f>T31</f>
        <v>0</v>
      </c>
      <c r="R31" s="33"/>
      <c r="S31" s="102">
        <f>NPV('Key Vars Assumptions'!$B$10,V31:AT31)</f>
        <v>0</v>
      </c>
      <c r="T31" s="102">
        <f t="shared" si="3"/>
        <v>0</v>
      </c>
      <c r="U31" s="11"/>
      <c r="V31" s="127">
        <f>+'Option 5A'!U31</f>
        <v>0</v>
      </c>
      <c r="W31" s="127">
        <f>+'Option 5A'!V31</f>
        <v>0</v>
      </c>
      <c r="X31" s="127">
        <v>0</v>
      </c>
      <c r="Y31" s="126">
        <v>0</v>
      </c>
      <c r="Z31" s="126">
        <v>0</v>
      </c>
      <c r="AA31" s="126">
        <v>0</v>
      </c>
      <c r="AB31" s="126">
        <v>0</v>
      </c>
      <c r="AC31" s="126">
        <v>0</v>
      </c>
      <c r="AD31" s="126">
        <v>0</v>
      </c>
      <c r="AE31" s="126">
        <v>0</v>
      </c>
      <c r="AF31" s="126">
        <v>0</v>
      </c>
      <c r="AG31" s="126">
        <v>0</v>
      </c>
      <c r="AH31" s="126">
        <v>0</v>
      </c>
      <c r="AI31" s="126">
        <v>0</v>
      </c>
      <c r="AJ31" s="126">
        <v>0</v>
      </c>
      <c r="AK31" s="126">
        <v>0</v>
      </c>
      <c r="AL31" s="126">
        <v>0</v>
      </c>
      <c r="AM31" s="126">
        <v>0</v>
      </c>
      <c r="AN31" s="126">
        <v>0</v>
      </c>
      <c r="AO31" s="126">
        <v>0</v>
      </c>
      <c r="AP31" s="126">
        <v>0</v>
      </c>
      <c r="AQ31" s="126">
        <v>0</v>
      </c>
      <c r="AR31" s="126">
        <v>0</v>
      </c>
      <c r="AS31" s="126">
        <v>0</v>
      </c>
      <c r="AT31" s="126">
        <v>0</v>
      </c>
      <c r="AU31" s="126"/>
      <c r="AV31" s="126"/>
      <c r="AW31" s="126"/>
      <c r="AX31" s="126"/>
      <c r="AY31" s="126"/>
    </row>
    <row r="32" spans="1:51" x14ac:dyDescent="0.35">
      <c r="A32" s="8"/>
      <c r="B32" s="8"/>
      <c r="C32" s="8"/>
      <c r="D32" s="31"/>
      <c r="E32" s="31"/>
      <c r="F32" s="31"/>
      <c r="G32" s="31"/>
      <c r="H32" s="31"/>
      <c r="I32" s="31"/>
      <c r="J32" s="31"/>
      <c r="K32" s="31"/>
      <c r="L32" s="31"/>
      <c r="M32" s="31"/>
      <c r="N32" s="31"/>
      <c r="O32" s="31"/>
      <c r="P32" s="31"/>
      <c r="Q32" s="31"/>
      <c r="R32" s="33"/>
      <c r="S32" s="33"/>
      <c r="T32" s="33"/>
      <c r="U32" s="11"/>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row>
    <row r="33" spans="1:53" x14ac:dyDescent="0.35">
      <c r="A33" s="8"/>
      <c r="B33" s="8"/>
      <c r="C33" s="8" t="s">
        <v>32</v>
      </c>
      <c r="D33" s="41">
        <f>T33</f>
        <v>0</v>
      </c>
      <c r="E33" s="39"/>
      <c r="F33" s="39"/>
      <c r="G33" s="39"/>
      <c r="H33" s="39"/>
      <c r="I33" s="39"/>
      <c r="J33" s="39"/>
      <c r="K33" s="39"/>
      <c r="L33" s="39"/>
      <c r="M33" s="39"/>
      <c r="N33" s="39"/>
      <c r="O33" s="39"/>
      <c r="P33" s="39"/>
      <c r="Q33" s="39"/>
      <c r="R33" s="33"/>
      <c r="S33" s="35">
        <f>NPV('Key Vars Assumptions'!$B$10,V33:AT33)</f>
        <v>0</v>
      </c>
      <c r="T33" s="35">
        <f t="shared" ref="T33:T43" si="4">SUM(V33:AT33)</f>
        <v>0</v>
      </c>
      <c r="U33" s="11"/>
      <c r="V33" s="126">
        <v>0</v>
      </c>
      <c r="W33" s="126">
        <v>0</v>
      </c>
      <c r="X33" s="126">
        <v>0</v>
      </c>
      <c r="Y33" s="126">
        <v>0</v>
      </c>
      <c r="Z33" s="126">
        <v>0</v>
      </c>
      <c r="AA33" s="126">
        <v>0</v>
      </c>
      <c r="AB33" s="126">
        <v>0</v>
      </c>
      <c r="AC33" s="126">
        <v>0</v>
      </c>
      <c r="AD33" s="126">
        <v>0</v>
      </c>
      <c r="AE33" s="126">
        <v>0</v>
      </c>
      <c r="AF33" s="126">
        <v>0</v>
      </c>
      <c r="AG33" s="126">
        <v>0</v>
      </c>
      <c r="AH33" s="126">
        <v>0</v>
      </c>
      <c r="AI33" s="126">
        <v>0</v>
      </c>
      <c r="AJ33" s="126">
        <v>0</v>
      </c>
      <c r="AK33" s="126">
        <v>0</v>
      </c>
      <c r="AL33" s="126">
        <v>0</v>
      </c>
      <c r="AM33" s="126">
        <v>0</v>
      </c>
      <c r="AN33" s="126">
        <v>0</v>
      </c>
      <c r="AO33" s="126">
        <v>0</v>
      </c>
      <c r="AP33" s="126">
        <v>0</v>
      </c>
      <c r="AQ33" s="126">
        <v>0</v>
      </c>
      <c r="AR33" s="126">
        <v>0</v>
      </c>
      <c r="AS33" s="126">
        <v>0</v>
      </c>
      <c r="AT33" s="126">
        <v>0</v>
      </c>
      <c r="AU33" s="126"/>
      <c r="AV33" s="126"/>
      <c r="AW33" s="126"/>
      <c r="AX33" s="126"/>
      <c r="AY33" s="126"/>
    </row>
    <row r="34" spans="1:53" x14ac:dyDescent="0.35">
      <c r="A34" s="8"/>
      <c r="B34" s="8"/>
      <c r="C34" s="8" t="s">
        <v>37</v>
      </c>
      <c r="D34" s="40"/>
      <c r="E34" s="41">
        <f>T34</f>
        <v>0</v>
      </c>
      <c r="F34" s="40"/>
      <c r="G34" s="40"/>
      <c r="H34" s="40"/>
      <c r="I34" s="40"/>
      <c r="J34" s="40"/>
      <c r="K34" s="40"/>
      <c r="L34" s="40"/>
      <c r="M34" s="40"/>
      <c r="N34" s="40"/>
      <c r="O34" s="40"/>
      <c r="P34" s="40"/>
      <c r="Q34" s="40"/>
      <c r="R34" s="33"/>
      <c r="S34" s="35">
        <f>NPV('Key Vars Assumptions'!$B$10,V34:AT34)</f>
        <v>0</v>
      </c>
      <c r="T34" s="102">
        <f t="shared" si="4"/>
        <v>0</v>
      </c>
      <c r="U34" s="11"/>
      <c r="V34" s="126">
        <v>0</v>
      </c>
      <c r="W34" s="126">
        <v>0</v>
      </c>
      <c r="X34" s="126">
        <v>0</v>
      </c>
      <c r="Y34" s="126">
        <v>0</v>
      </c>
      <c r="Z34" s="126">
        <v>0</v>
      </c>
      <c r="AA34" s="126">
        <v>0</v>
      </c>
      <c r="AB34" s="126">
        <v>0</v>
      </c>
      <c r="AC34" s="126">
        <v>0</v>
      </c>
      <c r="AD34" s="126">
        <v>0</v>
      </c>
      <c r="AE34" s="126">
        <v>0</v>
      </c>
      <c r="AF34" s="126">
        <v>0</v>
      </c>
      <c r="AG34" s="126">
        <v>0</v>
      </c>
      <c r="AH34" s="126">
        <v>0</v>
      </c>
      <c r="AI34" s="126">
        <v>0</v>
      </c>
      <c r="AJ34" s="126">
        <v>0</v>
      </c>
      <c r="AK34" s="126">
        <v>0</v>
      </c>
      <c r="AL34" s="126">
        <v>0</v>
      </c>
      <c r="AM34" s="126">
        <v>0</v>
      </c>
      <c r="AN34" s="126">
        <v>0</v>
      </c>
      <c r="AO34" s="126">
        <v>0</v>
      </c>
      <c r="AP34" s="126">
        <v>0</v>
      </c>
      <c r="AQ34" s="126">
        <v>0</v>
      </c>
      <c r="AR34" s="126">
        <v>0</v>
      </c>
      <c r="AS34" s="126">
        <v>0</v>
      </c>
      <c r="AT34" s="126">
        <v>0</v>
      </c>
      <c r="AU34" s="126"/>
      <c r="AV34" s="126"/>
      <c r="AW34" s="126"/>
      <c r="AX34" s="126"/>
      <c r="AY34" s="126"/>
    </row>
    <row r="35" spans="1:53" x14ac:dyDescent="0.35">
      <c r="A35" s="8"/>
      <c r="B35" s="8"/>
      <c r="C35" s="8" t="s">
        <v>35</v>
      </c>
      <c r="D35" s="40"/>
      <c r="E35" s="40"/>
      <c r="F35" s="41">
        <f>T35</f>
        <v>0</v>
      </c>
      <c r="G35" s="39"/>
      <c r="H35" s="40"/>
      <c r="I35" s="40"/>
      <c r="J35" s="40"/>
      <c r="K35" s="40"/>
      <c r="L35" s="40"/>
      <c r="M35" s="40"/>
      <c r="N35" s="40"/>
      <c r="O35" s="40"/>
      <c r="P35" s="40"/>
      <c r="Q35" s="40"/>
      <c r="R35" s="33"/>
      <c r="S35" s="35">
        <f>NPV('Key Vars Assumptions'!$B$10,V35:AT35)</f>
        <v>0</v>
      </c>
      <c r="T35" s="102">
        <f t="shared" si="4"/>
        <v>0</v>
      </c>
      <c r="U35" s="11"/>
      <c r="V35" s="126">
        <v>0</v>
      </c>
      <c r="W35" s="126">
        <v>0</v>
      </c>
      <c r="X35" s="126">
        <v>0</v>
      </c>
      <c r="Y35" s="126">
        <v>0</v>
      </c>
      <c r="Z35" s="126">
        <v>0</v>
      </c>
      <c r="AA35" s="126">
        <v>0</v>
      </c>
      <c r="AB35" s="126">
        <v>0</v>
      </c>
      <c r="AC35" s="126">
        <v>0</v>
      </c>
      <c r="AD35" s="126">
        <v>0</v>
      </c>
      <c r="AE35" s="126">
        <v>0</v>
      </c>
      <c r="AF35" s="126">
        <v>0</v>
      </c>
      <c r="AG35" s="126">
        <v>0</v>
      </c>
      <c r="AH35" s="126">
        <v>0</v>
      </c>
      <c r="AI35" s="126">
        <v>0</v>
      </c>
      <c r="AJ35" s="126">
        <v>0</v>
      </c>
      <c r="AK35" s="126">
        <v>0</v>
      </c>
      <c r="AL35" s="126">
        <v>0</v>
      </c>
      <c r="AM35" s="126">
        <v>0</v>
      </c>
      <c r="AN35" s="126">
        <v>0</v>
      </c>
      <c r="AO35" s="126">
        <v>0</v>
      </c>
      <c r="AP35" s="126">
        <v>0</v>
      </c>
      <c r="AQ35" s="126">
        <v>0</v>
      </c>
      <c r="AR35" s="126">
        <v>0</v>
      </c>
      <c r="AS35" s="126">
        <v>0</v>
      </c>
      <c r="AT35" s="126">
        <v>0</v>
      </c>
      <c r="AU35" s="126"/>
      <c r="AV35" s="126"/>
      <c r="AW35" s="126"/>
      <c r="AX35" s="126"/>
      <c r="AY35" s="126"/>
    </row>
    <row r="36" spans="1:53" x14ac:dyDescent="0.35">
      <c r="A36" s="8"/>
      <c r="B36" s="8"/>
      <c r="C36" s="8" t="s">
        <v>36</v>
      </c>
      <c r="D36" s="40"/>
      <c r="E36" s="40"/>
      <c r="F36" s="40"/>
      <c r="G36" s="41">
        <f>T36</f>
        <v>0</v>
      </c>
      <c r="H36" s="40"/>
      <c r="I36" s="40"/>
      <c r="J36" s="40"/>
      <c r="K36" s="40"/>
      <c r="L36" s="40"/>
      <c r="M36" s="40"/>
      <c r="N36" s="40"/>
      <c r="O36" s="40"/>
      <c r="P36" s="40"/>
      <c r="Q36" s="40"/>
      <c r="R36" s="33"/>
      <c r="S36" s="35">
        <f>NPV('Key Vars Assumptions'!$B$10,V36:AT36)</f>
        <v>0</v>
      </c>
      <c r="T36" s="102">
        <f t="shared" si="4"/>
        <v>0</v>
      </c>
      <c r="U36" s="11"/>
      <c r="V36" s="126">
        <v>0</v>
      </c>
      <c r="W36" s="126">
        <v>0</v>
      </c>
      <c r="X36" s="126">
        <v>0</v>
      </c>
      <c r="Y36" s="126">
        <v>0</v>
      </c>
      <c r="Z36" s="126">
        <v>0</v>
      </c>
      <c r="AA36" s="126">
        <v>0</v>
      </c>
      <c r="AB36" s="126">
        <v>0</v>
      </c>
      <c r="AC36" s="126">
        <v>0</v>
      </c>
      <c r="AD36" s="126">
        <v>0</v>
      </c>
      <c r="AE36" s="126">
        <v>0</v>
      </c>
      <c r="AF36" s="126">
        <v>0</v>
      </c>
      <c r="AG36" s="126">
        <v>0</v>
      </c>
      <c r="AH36" s="126">
        <v>0</v>
      </c>
      <c r="AI36" s="126">
        <v>0</v>
      </c>
      <c r="AJ36" s="126">
        <v>0</v>
      </c>
      <c r="AK36" s="126">
        <v>0</v>
      </c>
      <c r="AL36" s="126">
        <v>0</v>
      </c>
      <c r="AM36" s="126">
        <v>0</v>
      </c>
      <c r="AN36" s="126">
        <v>0</v>
      </c>
      <c r="AO36" s="126">
        <v>0</v>
      </c>
      <c r="AP36" s="126">
        <v>0</v>
      </c>
      <c r="AQ36" s="126">
        <v>0</v>
      </c>
      <c r="AR36" s="126">
        <v>0</v>
      </c>
      <c r="AS36" s="126">
        <v>0</v>
      </c>
      <c r="AT36" s="126">
        <v>0</v>
      </c>
      <c r="AU36" s="126"/>
      <c r="AV36" s="126"/>
      <c r="AW36" s="126"/>
      <c r="AX36" s="126"/>
      <c r="AY36" s="126"/>
    </row>
    <row r="37" spans="1:53" x14ac:dyDescent="0.35">
      <c r="A37" s="8"/>
      <c r="B37" s="8"/>
      <c r="C37" s="103" t="s">
        <v>38</v>
      </c>
      <c r="D37" s="40"/>
      <c r="E37" s="40"/>
      <c r="F37" s="40"/>
      <c r="G37" s="40"/>
      <c r="H37" s="41">
        <f>T37</f>
        <v>0</v>
      </c>
      <c r="I37" s="40"/>
      <c r="J37" s="40"/>
      <c r="K37" s="40"/>
      <c r="L37" s="40"/>
      <c r="M37" s="40"/>
      <c r="N37" s="40"/>
      <c r="O37" s="40"/>
      <c r="P37" s="40"/>
      <c r="Q37" s="40"/>
      <c r="R37" s="33"/>
      <c r="S37" s="35">
        <f>NPV('Key Vars Assumptions'!$B$10,V37:AT37)</f>
        <v>0</v>
      </c>
      <c r="T37" s="102">
        <f t="shared" si="4"/>
        <v>0</v>
      </c>
      <c r="U37" s="11"/>
      <c r="V37" s="126">
        <v>0</v>
      </c>
      <c r="W37" s="126">
        <v>0</v>
      </c>
      <c r="X37" s="126">
        <v>0</v>
      </c>
      <c r="Y37" s="126">
        <v>0</v>
      </c>
      <c r="Z37" s="126">
        <v>0</v>
      </c>
      <c r="AA37" s="126">
        <v>0</v>
      </c>
      <c r="AB37" s="126">
        <v>0</v>
      </c>
      <c r="AC37" s="126">
        <v>0</v>
      </c>
      <c r="AD37" s="126">
        <v>0</v>
      </c>
      <c r="AE37" s="126">
        <v>0</v>
      </c>
      <c r="AF37" s="126">
        <v>0</v>
      </c>
      <c r="AG37" s="126">
        <v>0</v>
      </c>
      <c r="AH37" s="126">
        <v>0</v>
      </c>
      <c r="AI37" s="126">
        <v>0</v>
      </c>
      <c r="AJ37" s="126">
        <v>0</v>
      </c>
      <c r="AK37" s="126">
        <v>0</v>
      </c>
      <c r="AL37" s="126">
        <v>0</v>
      </c>
      <c r="AM37" s="126">
        <v>0</v>
      </c>
      <c r="AN37" s="126">
        <v>0</v>
      </c>
      <c r="AO37" s="126">
        <v>0</v>
      </c>
      <c r="AP37" s="126">
        <v>0</v>
      </c>
      <c r="AQ37" s="126">
        <v>0</v>
      </c>
      <c r="AR37" s="126">
        <v>0</v>
      </c>
      <c r="AS37" s="126">
        <v>0</v>
      </c>
      <c r="AT37" s="126">
        <v>0</v>
      </c>
      <c r="AU37" s="126"/>
      <c r="AV37" s="126"/>
      <c r="AW37" s="126"/>
      <c r="AX37" s="126"/>
      <c r="AY37" s="126"/>
    </row>
    <row r="38" spans="1:53" x14ac:dyDescent="0.35">
      <c r="A38" s="8"/>
      <c r="B38" s="8"/>
      <c r="C38" s="103" t="s">
        <v>39</v>
      </c>
      <c r="D38" s="40"/>
      <c r="E38" s="40"/>
      <c r="F38" s="40"/>
      <c r="G38" s="40"/>
      <c r="H38" s="40"/>
      <c r="I38" s="41">
        <f>T38</f>
        <v>0</v>
      </c>
      <c r="J38" s="40"/>
      <c r="K38" s="40"/>
      <c r="L38" s="40"/>
      <c r="M38" s="40"/>
      <c r="N38" s="40"/>
      <c r="O38" s="40"/>
      <c r="P38" s="40"/>
      <c r="Q38" s="40"/>
      <c r="R38" s="33"/>
      <c r="S38" s="35">
        <f>NPV('Key Vars Assumptions'!$B$10,V38:AT38)</f>
        <v>0</v>
      </c>
      <c r="T38" s="102">
        <f t="shared" si="4"/>
        <v>0</v>
      </c>
      <c r="U38" s="11"/>
      <c r="V38" s="126">
        <v>0</v>
      </c>
      <c r="W38" s="126">
        <v>0</v>
      </c>
      <c r="X38" s="126">
        <v>0</v>
      </c>
      <c r="Y38" s="126">
        <v>0</v>
      </c>
      <c r="Z38" s="126">
        <v>0</v>
      </c>
      <c r="AA38" s="126">
        <v>0</v>
      </c>
      <c r="AB38" s="126">
        <v>0</v>
      </c>
      <c r="AC38" s="126">
        <v>0</v>
      </c>
      <c r="AD38" s="126">
        <v>0</v>
      </c>
      <c r="AE38" s="126">
        <v>0</v>
      </c>
      <c r="AF38" s="126">
        <v>0</v>
      </c>
      <c r="AG38" s="126">
        <v>0</v>
      </c>
      <c r="AH38" s="126">
        <v>0</v>
      </c>
      <c r="AI38" s="126">
        <v>0</v>
      </c>
      <c r="AJ38" s="126">
        <v>0</v>
      </c>
      <c r="AK38" s="126">
        <v>0</v>
      </c>
      <c r="AL38" s="126">
        <v>0</v>
      </c>
      <c r="AM38" s="126">
        <v>0</v>
      </c>
      <c r="AN38" s="126">
        <v>0</v>
      </c>
      <c r="AO38" s="126">
        <v>0</v>
      </c>
      <c r="AP38" s="126">
        <v>0</v>
      </c>
      <c r="AQ38" s="126">
        <v>0</v>
      </c>
      <c r="AR38" s="126">
        <v>0</v>
      </c>
      <c r="AS38" s="126">
        <v>0</v>
      </c>
      <c r="AT38" s="126">
        <v>0</v>
      </c>
      <c r="AU38" s="126"/>
      <c r="AV38" s="126"/>
      <c r="AW38" s="126"/>
      <c r="AX38" s="126"/>
      <c r="AY38" s="126"/>
    </row>
    <row r="39" spans="1:53" x14ac:dyDescent="0.35">
      <c r="A39" s="8"/>
      <c r="B39" s="8"/>
      <c r="C39" s="103" t="s">
        <v>40</v>
      </c>
      <c r="D39" s="40"/>
      <c r="E39" s="40"/>
      <c r="F39" s="40"/>
      <c r="G39" s="40"/>
      <c r="H39" s="40"/>
      <c r="I39" s="40"/>
      <c r="J39" s="99">
        <f>T39</f>
        <v>0</v>
      </c>
      <c r="K39" s="39"/>
      <c r="L39" s="40"/>
      <c r="M39" s="40"/>
      <c r="N39" s="40"/>
      <c r="O39" s="40"/>
      <c r="P39" s="40"/>
      <c r="Q39" s="40"/>
      <c r="R39" s="33"/>
      <c r="S39" s="35">
        <f>NPV('Key Vars Assumptions'!$B$10,V39:AT39)</f>
        <v>0</v>
      </c>
      <c r="T39" s="102">
        <f t="shared" si="4"/>
        <v>0</v>
      </c>
      <c r="U39" s="11"/>
      <c r="V39" s="126">
        <v>0</v>
      </c>
      <c r="W39" s="126">
        <v>0</v>
      </c>
      <c r="X39" s="126">
        <v>0</v>
      </c>
      <c r="Y39" s="126">
        <v>0</v>
      </c>
      <c r="Z39" s="126">
        <v>0</v>
      </c>
      <c r="AA39" s="126">
        <v>0</v>
      </c>
      <c r="AB39" s="126">
        <v>0</v>
      </c>
      <c r="AC39" s="126">
        <v>0</v>
      </c>
      <c r="AD39" s="126">
        <v>0</v>
      </c>
      <c r="AE39" s="126">
        <v>0</v>
      </c>
      <c r="AF39" s="126">
        <v>0</v>
      </c>
      <c r="AG39" s="126">
        <v>0</v>
      </c>
      <c r="AH39" s="126">
        <v>0</v>
      </c>
      <c r="AI39" s="126">
        <v>0</v>
      </c>
      <c r="AJ39" s="126">
        <v>0</v>
      </c>
      <c r="AK39" s="126">
        <v>0</v>
      </c>
      <c r="AL39" s="126">
        <v>0</v>
      </c>
      <c r="AM39" s="126">
        <v>0</v>
      </c>
      <c r="AN39" s="126">
        <v>0</v>
      </c>
      <c r="AO39" s="126">
        <v>0</v>
      </c>
      <c r="AP39" s="126">
        <v>0</v>
      </c>
      <c r="AQ39" s="126">
        <v>0</v>
      </c>
      <c r="AR39" s="126">
        <v>0</v>
      </c>
      <c r="AS39" s="126">
        <v>0</v>
      </c>
      <c r="AT39" s="126">
        <v>0</v>
      </c>
      <c r="AU39" s="126"/>
      <c r="AV39" s="126"/>
      <c r="AW39" s="126"/>
      <c r="AX39" s="126"/>
      <c r="AY39" s="126"/>
    </row>
    <row r="40" spans="1:53" x14ac:dyDescent="0.35">
      <c r="A40" s="10"/>
      <c r="B40" s="10"/>
      <c r="C40" s="103" t="s">
        <v>71</v>
      </c>
      <c r="D40" s="40"/>
      <c r="E40" s="40"/>
      <c r="F40" s="40"/>
      <c r="G40" s="40"/>
      <c r="H40" s="40"/>
      <c r="I40" s="40"/>
      <c r="J40" s="40"/>
      <c r="K40" s="41">
        <f>T40</f>
        <v>0</v>
      </c>
      <c r="L40" s="40"/>
      <c r="M40" s="40"/>
      <c r="N40" s="40"/>
      <c r="O40" s="40"/>
      <c r="P40" s="40"/>
      <c r="Q40" s="40"/>
      <c r="R40" s="33"/>
      <c r="S40" s="35">
        <f>NPV('Key Vars Assumptions'!$B$10,V40:AT40)</f>
        <v>0</v>
      </c>
      <c r="T40" s="102">
        <f t="shared" si="4"/>
        <v>0</v>
      </c>
      <c r="U40" s="11"/>
      <c r="V40" s="126">
        <v>0</v>
      </c>
      <c r="W40" s="126">
        <v>0</v>
      </c>
      <c r="X40" s="126">
        <v>0</v>
      </c>
      <c r="Y40" s="126">
        <v>0</v>
      </c>
      <c r="Z40" s="126">
        <v>0</v>
      </c>
      <c r="AA40" s="126">
        <v>0</v>
      </c>
      <c r="AB40" s="126">
        <v>0</v>
      </c>
      <c r="AC40" s="126">
        <v>0</v>
      </c>
      <c r="AD40" s="126">
        <v>0</v>
      </c>
      <c r="AE40" s="126">
        <v>0</v>
      </c>
      <c r="AF40" s="126">
        <v>0</v>
      </c>
      <c r="AG40" s="126">
        <v>0</v>
      </c>
      <c r="AH40" s="126">
        <v>0</v>
      </c>
      <c r="AI40" s="126">
        <v>0</v>
      </c>
      <c r="AJ40" s="126">
        <v>0</v>
      </c>
      <c r="AK40" s="126">
        <v>0</v>
      </c>
      <c r="AL40" s="126">
        <v>0</v>
      </c>
      <c r="AM40" s="126">
        <v>0</v>
      </c>
      <c r="AN40" s="126">
        <v>0</v>
      </c>
      <c r="AO40" s="126">
        <v>0</v>
      </c>
      <c r="AP40" s="126">
        <v>0</v>
      </c>
      <c r="AQ40" s="126">
        <v>0</v>
      </c>
      <c r="AR40" s="126">
        <v>0</v>
      </c>
      <c r="AS40" s="126">
        <v>0</v>
      </c>
      <c r="AT40" s="126">
        <v>0</v>
      </c>
      <c r="AU40" s="126"/>
      <c r="AV40" s="126"/>
      <c r="AW40" s="126"/>
      <c r="AX40" s="126"/>
      <c r="AY40" s="126"/>
    </row>
    <row r="41" spans="1:53" x14ac:dyDescent="0.35">
      <c r="A41" s="8"/>
      <c r="B41" s="8"/>
      <c r="C41" s="8" t="s">
        <v>42</v>
      </c>
      <c r="D41" s="40"/>
      <c r="E41" s="40"/>
      <c r="F41" s="40"/>
      <c r="G41" s="40"/>
      <c r="H41" s="40"/>
      <c r="I41" s="40"/>
      <c r="J41" s="40"/>
      <c r="K41" s="40"/>
      <c r="L41" s="41">
        <f>T41</f>
        <v>0</v>
      </c>
      <c r="M41" s="40"/>
      <c r="N41" s="40"/>
      <c r="O41" s="40"/>
      <c r="P41" s="40"/>
      <c r="Q41" s="40"/>
      <c r="R41" s="33"/>
      <c r="S41" s="35">
        <f>NPV('Key Vars Assumptions'!$B$10,V41:AT41)</f>
        <v>0</v>
      </c>
      <c r="T41" s="102">
        <f t="shared" si="4"/>
        <v>0</v>
      </c>
      <c r="U41" s="11"/>
      <c r="V41" s="126">
        <v>0</v>
      </c>
      <c r="W41" s="126">
        <v>0</v>
      </c>
      <c r="X41" s="126">
        <v>0</v>
      </c>
      <c r="Y41" s="126">
        <v>0</v>
      </c>
      <c r="Z41" s="126">
        <v>0</v>
      </c>
      <c r="AA41" s="126">
        <v>0</v>
      </c>
      <c r="AB41" s="126">
        <v>0</v>
      </c>
      <c r="AC41" s="126">
        <v>0</v>
      </c>
      <c r="AD41" s="126">
        <v>0</v>
      </c>
      <c r="AE41" s="126">
        <v>0</v>
      </c>
      <c r="AF41" s="126">
        <v>0</v>
      </c>
      <c r="AG41" s="126">
        <v>0</v>
      </c>
      <c r="AH41" s="126">
        <v>0</v>
      </c>
      <c r="AI41" s="126">
        <v>0</v>
      </c>
      <c r="AJ41" s="126">
        <v>0</v>
      </c>
      <c r="AK41" s="126">
        <v>0</v>
      </c>
      <c r="AL41" s="126">
        <v>0</v>
      </c>
      <c r="AM41" s="126">
        <v>0</v>
      </c>
      <c r="AN41" s="126">
        <v>0</v>
      </c>
      <c r="AO41" s="126">
        <v>0</v>
      </c>
      <c r="AP41" s="126">
        <v>0</v>
      </c>
      <c r="AQ41" s="126">
        <v>0</v>
      </c>
      <c r="AR41" s="126">
        <v>0</v>
      </c>
      <c r="AS41" s="126">
        <v>0</v>
      </c>
      <c r="AT41" s="126">
        <v>0</v>
      </c>
      <c r="AU41" s="126"/>
      <c r="AV41" s="126"/>
      <c r="AW41" s="126"/>
      <c r="AX41" s="126"/>
      <c r="AY41" s="126"/>
    </row>
    <row r="42" spans="1:53" x14ac:dyDescent="0.35">
      <c r="A42" s="10"/>
      <c r="B42" s="10"/>
      <c r="C42" s="10" t="s">
        <v>91</v>
      </c>
      <c r="D42" s="40"/>
      <c r="E42" s="40"/>
      <c r="F42" s="40"/>
      <c r="G42" s="40"/>
      <c r="H42" s="40"/>
      <c r="I42" s="40"/>
      <c r="J42" s="40"/>
      <c r="K42" s="40"/>
      <c r="L42" s="40"/>
      <c r="M42" s="40"/>
      <c r="N42" s="41">
        <f>T42</f>
        <v>0</v>
      </c>
      <c r="O42" s="40"/>
      <c r="P42" s="40"/>
      <c r="Q42" s="40"/>
      <c r="R42" s="33"/>
      <c r="S42" s="35">
        <f>NPV('Key Vars Assumptions'!$B$10,V42:AT42)</f>
        <v>0</v>
      </c>
      <c r="T42" s="102">
        <f t="shared" si="4"/>
        <v>0</v>
      </c>
      <c r="U42" s="11"/>
      <c r="V42" s="126">
        <v>0</v>
      </c>
      <c r="W42" s="126">
        <v>0</v>
      </c>
      <c r="X42" s="126">
        <v>0</v>
      </c>
      <c r="Y42" s="126">
        <v>0</v>
      </c>
      <c r="Z42" s="126">
        <v>0</v>
      </c>
      <c r="AA42" s="126">
        <v>0</v>
      </c>
      <c r="AB42" s="126">
        <v>0</v>
      </c>
      <c r="AC42" s="126">
        <v>0</v>
      </c>
      <c r="AD42" s="126">
        <v>0</v>
      </c>
      <c r="AE42" s="126">
        <v>0</v>
      </c>
      <c r="AF42" s="126">
        <v>0</v>
      </c>
      <c r="AG42" s="126">
        <v>0</v>
      </c>
      <c r="AH42" s="126">
        <v>0</v>
      </c>
      <c r="AI42" s="126">
        <v>0</v>
      </c>
      <c r="AJ42" s="126">
        <v>0</v>
      </c>
      <c r="AK42" s="126">
        <v>0</v>
      </c>
      <c r="AL42" s="126">
        <v>0</v>
      </c>
      <c r="AM42" s="126">
        <v>0</v>
      </c>
      <c r="AN42" s="126">
        <v>0</v>
      </c>
      <c r="AO42" s="126">
        <v>0</v>
      </c>
      <c r="AP42" s="126">
        <v>0</v>
      </c>
      <c r="AQ42" s="126">
        <v>0</v>
      </c>
      <c r="AR42" s="126">
        <v>0</v>
      </c>
      <c r="AS42" s="126">
        <v>0</v>
      </c>
      <c r="AT42" s="126">
        <v>0</v>
      </c>
      <c r="AU42" s="126"/>
      <c r="AV42" s="126"/>
      <c r="AW42" s="126"/>
      <c r="AX42" s="126"/>
      <c r="AY42" s="126"/>
    </row>
    <row r="43" spans="1:53" x14ac:dyDescent="0.35">
      <c r="A43" s="8"/>
      <c r="B43" s="8"/>
      <c r="C43" s="10" t="s">
        <v>96</v>
      </c>
      <c r="D43" s="40"/>
      <c r="E43" s="40"/>
      <c r="F43" s="40"/>
      <c r="G43" s="40"/>
      <c r="H43" s="40"/>
      <c r="I43" s="40"/>
      <c r="J43" s="40"/>
      <c r="K43" s="40"/>
      <c r="L43" s="40"/>
      <c r="M43" s="40"/>
      <c r="N43" s="40"/>
      <c r="O43" s="41">
        <f>T43</f>
        <v>0</v>
      </c>
      <c r="P43" s="40"/>
      <c r="Q43" s="40"/>
      <c r="R43" s="33"/>
      <c r="S43" s="35">
        <f>NPV('Key Vars Assumptions'!$B$10,V43:AT43)</f>
        <v>0</v>
      </c>
      <c r="T43" s="102">
        <f t="shared" si="4"/>
        <v>0</v>
      </c>
      <c r="U43" s="11"/>
      <c r="V43" s="126">
        <v>0</v>
      </c>
      <c r="W43" s="126">
        <v>0</v>
      </c>
      <c r="X43" s="126">
        <v>0</v>
      </c>
      <c r="Y43" s="126">
        <v>0</v>
      </c>
      <c r="Z43" s="126">
        <v>0</v>
      </c>
      <c r="AA43" s="126">
        <v>0</v>
      </c>
      <c r="AB43" s="126">
        <v>0</v>
      </c>
      <c r="AC43" s="126">
        <v>0</v>
      </c>
      <c r="AD43" s="126">
        <v>0</v>
      </c>
      <c r="AE43" s="126">
        <v>0</v>
      </c>
      <c r="AF43" s="126">
        <v>0</v>
      </c>
      <c r="AG43" s="126">
        <v>0</v>
      </c>
      <c r="AH43" s="126">
        <v>0</v>
      </c>
      <c r="AI43" s="126">
        <v>0</v>
      </c>
      <c r="AJ43" s="126">
        <v>0</v>
      </c>
      <c r="AK43" s="126">
        <v>0</v>
      </c>
      <c r="AL43" s="126">
        <v>0</v>
      </c>
      <c r="AM43" s="126">
        <v>0</v>
      </c>
      <c r="AN43" s="126">
        <v>0</v>
      </c>
      <c r="AO43" s="126">
        <v>0</v>
      </c>
      <c r="AP43" s="126">
        <v>0</v>
      </c>
      <c r="AQ43" s="126">
        <v>0</v>
      </c>
      <c r="AR43" s="126">
        <v>0</v>
      </c>
      <c r="AS43" s="126">
        <v>0</v>
      </c>
      <c r="AT43" s="126">
        <v>0</v>
      </c>
      <c r="AU43" s="126"/>
      <c r="AV43" s="126"/>
      <c r="AW43" s="126"/>
      <c r="AX43" s="126"/>
      <c r="AY43" s="126"/>
    </row>
    <row r="44" spans="1:53" x14ac:dyDescent="0.35">
      <c r="D44" s="33"/>
      <c r="E44" s="33"/>
      <c r="F44" s="33"/>
      <c r="G44" s="33"/>
      <c r="H44" s="33"/>
      <c r="I44" s="33"/>
      <c r="J44" s="33"/>
      <c r="K44" s="33"/>
      <c r="L44" s="33"/>
      <c r="M44" s="33"/>
      <c r="N44" s="33"/>
      <c r="O44" s="33"/>
      <c r="P44" s="33"/>
      <c r="Q44" s="33"/>
      <c r="R44" s="33"/>
      <c r="S44" s="33"/>
      <c r="T44" s="33"/>
      <c r="U44" s="11"/>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row>
    <row r="45" spans="1:53" x14ac:dyDescent="0.35">
      <c r="A45" s="8"/>
      <c r="B45" s="8"/>
      <c r="C45" s="8" t="s">
        <v>37</v>
      </c>
      <c r="D45" s="40"/>
      <c r="E45" s="38">
        <f>T45</f>
        <v>0</v>
      </c>
      <c r="F45" s="40"/>
      <c r="G45" s="40"/>
      <c r="H45" s="40"/>
      <c r="I45" s="40"/>
      <c r="J45" s="40"/>
      <c r="K45" s="40"/>
      <c r="L45" s="40"/>
      <c r="M45" s="40"/>
      <c r="N45" s="40"/>
      <c r="O45" s="40"/>
      <c r="P45" s="40"/>
      <c r="Q45" s="40"/>
      <c r="R45" s="33"/>
      <c r="S45" s="35">
        <f>NPV('Key Vars Assumptions'!$B$10,V45:AT45)</f>
        <v>0</v>
      </c>
      <c r="T45" s="35">
        <f t="shared" ref="T45:T51" si="5">SUM(V45:AT45)</f>
        <v>0</v>
      </c>
      <c r="U45" s="11"/>
      <c r="V45" s="127">
        <f>+'Option 5A'!U44</f>
        <v>0</v>
      </c>
      <c r="W45" s="127">
        <f>+'Option 5A'!V44</f>
        <v>0</v>
      </c>
      <c r="X45" s="127">
        <v>0</v>
      </c>
      <c r="Y45" s="127">
        <v>0</v>
      </c>
      <c r="Z45" s="127">
        <v>0</v>
      </c>
      <c r="AA45" s="127">
        <v>0</v>
      </c>
      <c r="AB45" s="127">
        <v>0</v>
      </c>
      <c r="AC45" s="127">
        <v>0</v>
      </c>
      <c r="AD45" s="127">
        <v>0</v>
      </c>
      <c r="AE45" s="127">
        <v>0</v>
      </c>
      <c r="AF45" s="127">
        <v>0</v>
      </c>
      <c r="AG45" s="127">
        <v>0</v>
      </c>
      <c r="AH45" s="127">
        <v>0</v>
      </c>
      <c r="AI45" s="127">
        <v>0</v>
      </c>
      <c r="AJ45" s="127">
        <v>0</v>
      </c>
      <c r="AK45" s="127">
        <v>0</v>
      </c>
      <c r="AL45" s="127">
        <v>0</v>
      </c>
      <c r="AM45" s="127">
        <v>0</v>
      </c>
      <c r="AN45" s="127">
        <v>0</v>
      </c>
      <c r="AO45" s="127">
        <v>0</v>
      </c>
      <c r="AP45" s="127">
        <v>0</v>
      </c>
      <c r="AQ45" s="127">
        <v>0</v>
      </c>
      <c r="AR45" s="127">
        <v>0</v>
      </c>
      <c r="AS45" s="127">
        <v>0</v>
      </c>
      <c r="AT45" s="127">
        <v>0</v>
      </c>
      <c r="AU45" s="127"/>
      <c r="AV45" s="127"/>
      <c r="AW45" s="127"/>
      <c r="AX45" s="127"/>
      <c r="AY45" s="127"/>
      <c r="BA45" s="105">
        <f>AVERAGE(Y45:AT45)</f>
        <v>0</v>
      </c>
    </row>
    <row r="46" spans="1:53" x14ac:dyDescent="0.35">
      <c r="A46" s="8"/>
      <c r="B46" s="8"/>
      <c r="C46" s="103" t="s">
        <v>35</v>
      </c>
      <c r="D46" s="40"/>
      <c r="E46" s="40"/>
      <c r="F46" s="38">
        <f>T46</f>
        <v>0</v>
      </c>
      <c r="G46" s="39"/>
      <c r="H46" s="40"/>
      <c r="I46" s="40"/>
      <c r="J46" s="40"/>
      <c r="K46" s="40"/>
      <c r="L46" s="40"/>
      <c r="M46" s="40"/>
      <c r="N46" s="40"/>
      <c r="O46" s="40"/>
      <c r="P46" s="40"/>
      <c r="Q46" s="40"/>
      <c r="R46" s="33"/>
      <c r="S46" s="35">
        <f>NPV('Key Vars Assumptions'!$B$10,V46:AT46)</f>
        <v>0</v>
      </c>
      <c r="T46" s="102">
        <f t="shared" si="5"/>
        <v>0</v>
      </c>
      <c r="U46" s="11"/>
      <c r="V46" s="127">
        <f>+'Option 5A'!U45</f>
        <v>0</v>
      </c>
      <c r="W46" s="127">
        <f>+'Option 5A'!V45</f>
        <v>0</v>
      </c>
      <c r="X46" s="127">
        <v>0</v>
      </c>
      <c r="Y46" s="127">
        <v>0</v>
      </c>
      <c r="Z46" s="127">
        <v>0</v>
      </c>
      <c r="AA46" s="127">
        <v>0</v>
      </c>
      <c r="AB46" s="127">
        <v>0</v>
      </c>
      <c r="AC46" s="127">
        <v>0</v>
      </c>
      <c r="AD46" s="127">
        <v>0</v>
      </c>
      <c r="AE46" s="127">
        <v>0</v>
      </c>
      <c r="AF46" s="127">
        <v>0</v>
      </c>
      <c r="AG46" s="127">
        <v>0</v>
      </c>
      <c r="AH46" s="127">
        <v>0</v>
      </c>
      <c r="AI46" s="127">
        <v>0</v>
      </c>
      <c r="AJ46" s="127">
        <v>0</v>
      </c>
      <c r="AK46" s="127">
        <v>0</v>
      </c>
      <c r="AL46" s="127">
        <v>0</v>
      </c>
      <c r="AM46" s="127">
        <v>0</v>
      </c>
      <c r="AN46" s="127">
        <v>0</v>
      </c>
      <c r="AO46" s="127">
        <v>0</v>
      </c>
      <c r="AP46" s="127">
        <v>0</v>
      </c>
      <c r="AQ46" s="127">
        <v>0</v>
      </c>
      <c r="AR46" s="127">
        <v>0</v>
      </c>
      <c r="AS46" s="127">
        <v>0</v>
      </c>
      <c r="AT46" s="127">
        <v>0</v>
      </c>
      <c r="AU46" s="127"/>
      <c r="AV46" s="127"/>
      <c r="AW46" s="127"/>
      <c r="AX46" s="127"/>
      <c r="AY46" s="127"/>
      <c r="BA46" s="105">
        <f t="shared" ref="BA46:BA51" si="6">AVERAGE(Y46:AT46)</f>
        <v>0</v>
      </c>
    </row>
    <row r="47" spans="1:53" x14ac:dyDescent="0.35">
      <c r="A47" s="8"/>
      <c r="B47" s="8"/>
      <c r="C47" s="103" t="s">
        <v>36</v>
      </c>
      <c r="D47" s="40"/>
      <c r="E47" s="40"/>
      <c r="F47" s="40"/>
      <c r="G47" s="38">
        <f>T47</f>
        <v>0</v>
      </c>
      <c r="H47" s="40"/>
      <c r="I47" s="40"/>
      <c r="J47" s="40"/>
      <c r="K47" s="40"/>
      <c r="L47" s="40"/>
      <c r="M47" s="40"/>
      <c r="N47" s="40"/>
      <c r="O47" s="40"/>
      <c r="P47" s="40"/>
      <c r="Q47" s="40"/>
      <c r="R47" s="33"/>
      <c r="S47" s="35">
        <f>NPV('Key Vars Assumptions'!$B$10,V47:AT47)</f>
        <v>0</v>
      </c>
      <c r="T47" s="102">
        <f t="shared" si="5"/>
        <v>0</v>
      </c>
      <c r="U47" s="11"/>
      <c r="V47" s="127">
        <f>+'Option 5A'!U46</f>
        <v>0</v>
      </c>
      <c r="W47" s="127">
        <f>+'Option 5A'!V46</f>
        <v>0</v>
      </c>
      <c r="X47" s="127">
        <v>0</v>
      </c>
      <c r="Y47" s="127">
        <v>0</v>
      </c>
      <c r="Z47" s="127">
        <v>0</v>
      </c>
      <c r="AA47" s="127">
        <v>0</v>
      </c>
      <c r="AB47" s="127">
        <v>0</v>
      </c>
      <c r="AC47" s="127">
        <v>0</v>
      </c>
      <c r="AD47" s="127">
        <v>0</v>
      </c>
      <c r="AE47" s="127">
        <v>0</v>
      </c>
      <c r="AF47" s="127">
        <v>0</v>
      </c>
      <c r="AG47" s="127">
        <v>0</v>
      </c>
      <c r="AH47" s="127">
        <v>0</v>
      </c>
      <c r="AI47" s="127">
        <v>0</v>
      </c>
      <c r="AJ47" s="127">
        <v>0</v>
      </c>
      <c r="AK47" s="127">
        <v>0</v>
      </c>
      <c r="AL47" s="127">
        <v>0</v>
      </c>
      <c r="AM47" s="127">
        <v>0</v>
      </c>
      <c r="AN47" s="127">
        <v>0</v>
      </c>
      <c r="AO47" s="127">
        <v>0</v>
      </c>
      <c r="AP47" s="127">
        <v>0</v>
      </c>
      <c r="AQ47" s="127">
        <v>0</v>
      </c>
      <c r="AR47" s="127">
        <v>0</v>
      </c>
      <c r="AS47" s="127">
        <v>0</v>
      </c>
      <c r="AT47" s="127">
        <v>0</v>
      </c>
      <c r="AU47" s="127"/>
      <c r="AV47" s="127"/>
      <c r="AW47" s="127"/>
      <c r="AX47" s="127"/>
      <c r="AY47" s="127"/>
      <c r="BA47" s="105">
        <f t="shared" si="6"/>
        <v>0</v>
      </c>
    </row>
    <row r="48" spans="1:53" x14ac:dyDescent="0.35">
      <c r="A48" s="8"/>
      <c r="B48" s="8"/>
      <c r="C48" s="103" t="s">
        <v>38</v>
      </c>
      <c r="D48" s="40"/>
      <c r="E48" s="40"/>
      <c r="F48" s="40"/>
      <c r="G48" s="40"/>
      <c r="H48" s="38">
        <f>T48</f>
        <v>0</v>
      </c>
      <c r="I48" s="40"/>
      <c r="J48" s="40"/>
      <c r="K48" s="40"/>
      <c r="L48" s="40"/>
      <c r="M48" s="40"/>
      <c r="N48" s="40"/>
      <c r="O48" s="40"/>
      <c r="P48" s="40"/>
      <c r="Q48" s="40"/>
      <c r="R48" s="33"/>
      <c r="S48" s="35">
        <f>NPV('Key Vars Assumptions'!$B$10,V48:AT48)</f>
        <v>0</v>
      </c>
      <c r="T48" s="102">
        <f t="shared" si="5"/>
        <v>0</v>
      </c>
      <c r="U48" s="11"/>
      <c r="V48" s="127">
        <f>+'Option 5A'!U47</f>
        <v>0</v>
      </c>
      <c r="W48" s="127">
        <f>+'Option 5A'!V47</f>
        <v>0</v>
      </c>
      <c r="X48" s="127">
        <v>0</v>
      </c>
      <c r="Y48" s="127">
        <v>0</v>
      </c>
      <c r="Z48" s="127">
        <v>0</v>
      </c>
      <c r="AA48" s="127">
        <v>0</v>
      </c>
      <c r="AB48" s="127">
        <v>0</v>
      </c>
      <c r="AC48" s="127">
        <v>0</v>
      </c>
      <c r="AD48" s="127">
        <v>0</v>
      </c>
      <c r="AE48" s="127">
        <v>0</v>
      </c>
      <c r="AF48" s="127">
        <v>0</v>
      </c>
      <c r="AG48" s="127">
        <v>0</v>
      </c>
      <c r="AH48" s="127">
        <v>0</v>
      </c>
      <c r="AI48" s="127">
        <v>0</v>
      </c>
      <c r="AJ48" s="127">
        <v>0</v>
      </c>
      <c r="AK48" s="127">
        <v>0</v>
      </c>
      <c r="AL48" s="127">
        <v>0</v>
      </c>
      <c r="AM48" s="127">
        <v>0</v>
      </c>
      <c r="AN48" s="127">
        <v>0</v>
      </c>
      <c r="AO48" s="127">
        <v>0</v>
      </c>
      <c r="AP48" s="127">
        <v>0</v>
      </c>
      <c r="AQ48" s="127">
        <v>0</v>
      </c>
      <c r="AR48" s="127">
        <v>0</v>
      </c>
      <c r="AS48" s="127">
        <v>0</v>
      </c>
      <c r="AT48" s="127">
        <v>0</v>
      </c>
      <c r="AU48" s="127"/>
      <c r="AV48" s="127"/>
      <c r="AW48" s="127"/>
      <c r="AX48" s="127"/>
      <c r="AY48" s="127"/>
      <c r="BA48" s="105">
        <f t="shared" si="6"/>
        <v>0</v>
      </c>
    </row>
    <row r="49" spans="1:54" x14ac:dyDescent="0.35">
      <c r="A49" s="8"/>
      <c r="B49" s="8"/>
      <c r="C49" s="103" t="s">
        <v>73</v>
      </c>
      <c r="D49" s="40"/>
      <c r="E49" s="40"/>
      <c r="F49" s="40"/>
      <c r="G49" s="40"/>
      <c r="H49" s="40"/>
      <c r="I49" s="38">
        <f>T49</f>
        <v>0</v>
      </c>
      <c r="J49" s="40"/>
      <c r="K49" s="40"/>
      <c r="L49" s="40"/>
      <c r="M49" s="40"/>
      <c r="N49" s="40"/>
      <c r="O49" s="40"/>
      <c r="P49" s="40"/>
      <c r="Q49" s="40"/>
      <c r="R49" s="33"/>
      <c r="S49" s="35">
        <f>NPV('Key Vars Assumptions'!$B$10,V49:AT49)</f>
        <v>0</v>
      </c>
      <c r="T49" s="102">
        <f t="shared" si="5"/>
        <v>0</v>
      </c>
      <c r="U49" s="11"/>
      <c r="V49" s="127">
        <f>+'Option 5A'!U48</f>
        <v>0</v>
      </c>
      <c r="W49" s="127">
        <f>+'Option 5A'!V48</f>
        <v>0</v>
      </c>
      <c r="X49" s="127">
        <f>+'Option 5A'!W48</f>
        <v>0</v>
      </c>
      <c r="Y49" s="127">
        <f>+'Option 5A'!X48</f>
        <v>0</v>
      </c>
      <c r="Z49" s="127">
        <v>0</v>
      </c>
      <c r="AA49" s="127">
        <v>0</v>
      </c>
      <c r="AB49" s="127">
        <v>0</v>
      </c>
      <c r="AC49" s="127">
        <v>0</v>
      </c>
      <c r="AD49" s="127">
        <v>0</v>
      </c>
      <c r="AE49" s="127">
        <v>0</v>
      </c>
      <c r="AF49" s="127">
        <v>0</v>
      </c>
      <c r="AG49" s="127">
        <v>0</v>
      </c>
      <c r="AH49" s="127">
        <v>0</v>
      </c>
      <c r="AI49" s="127">
        <v>0</v>
      </c>
      <c r="AJ49" s="127">
        <v>0</v>
      </c>
      <c r="AK49" s="127">
        <v>0</v>
      </c>
      <c r="AL49" s="127">
        <v>0</v>
      </c>
      <c r="AM49" s="127">
        <v>0</v>
      </c>
      <c r="AN49" s="127">
        <v>0</v>
      </c>
      <c r="AO49" s="127">
        <f>+'Option 5A'!AN48</f>
        <v>0</v>
      </c>
      <c r="AP49" s="127">
        <v>0</v>
      </c>
      <c r="AQ49" s="127">
        <v>0</v>
      </c>
      <c r="AR49" s="127">
        <v>0</v>
      </c>
      <c r="AS49" s="127">
        <v>0</v>
      </c>
      <c r="AT49" s="127">
        <v>0</v>
      </c>
      <c r="AU49" s="127"/>
      <c r="AV49" s="127"/>
      <c r="AW49" s="127"/>
      <c r="AX49" s="127"/>
      <c r="AY49" s="127"/>
      <c r="BA49" s="105">
        <f t="shared" si="6"/>
        <v>0</v>
      </c>
    </row>
    <row r="50" spans="1:54" x14ac:dyDescent="0.35">
      <c r="A50" s="8"/>
      <c r="B50" s="8"/>
      <c r="C50" s="103" t="s">
        <v>40</v>
      </c>
      <c r="D50" s="40"/>
      <c r="E50" s="40"/>
      <c r="F50" s="40"/>
      <c r="G50" s="40"/>
      <c r="H50" s="40"/>
      <c r="I50" s="40"/>
      <c r="J50" s="38">
        <f>T50</f>
        <v>0</v>
      </c>
      <c r="K50" s="39"/>
      <c r="L50" s="40"/>
      <c r="M50" s="40"/>
      <c r="N50" s="40"/>
      <c r="O50" s="40"/>
      <c r="P50" s="40"/>
      <c r="Q50" s="40"/>
      <c r="R50" s="33"/>
      <c r="S50" s="35">
        <f>NPV('Key Vars Assumptions'!$B$10,V50:AT50)</f>
        <v>0</v>
      </c>
      <c r="T50" s="102">
        <f t="shared" si="5"/>
        <v>0</v>
      </c>
      <c r="U50" s="11"/>
      <c r="V50" s="127">
        <f>+'Option 5A'!U49</f>
        <v>0</v>
      </c>
      <c r="W50" s="127">
        <f>+'Option 5A'!V49</f>
        <v>0</v>
      </c>
      <c r="X50" s="127">
        <f>+'Option 5A'!W49</f>
        <v>0</v>
      </c>
      <c r="Y50" s="127">
        <f>+'Option 5A'!X49</f>
        <v>0</v>
      </c>
      <c r="Z50" s="127">
        <v>0</v>
      </c>
      <c r="AA50" s="127">
        <v>0</v>
      </c>
      <c r="AB50" s="127">
        <f>+'Option 5A'!AA49</f>
        <v>0</v>
      </c>
      <c r="AC50" s="127">
        <v>0</v>
      </c>
      <c r="AD50" s="127">
        <v>0</v>
      </c>
      <c r="AE50" s="127">
        <v>0</v>
      </c>
      <c r="AF50" s="127">
        <v>0</v>
      </c>
      <c r="AG50" s="127">
        <v>0</v>
      </c>
      <c r="AH50" s="127">
        <v>0</v>
      </c>
      <c r="AI50" s="127">
        <v>0</v>
      </c>
      <c r="AJ50" s="127">
        <f>+'Option 5A'!AI49</f>
        <v>0</v>
      </c>
      <c r="AK50" s="127">
        <v>0</v>
      </c>
      <c r="AL50" s="127">
        <v>0</v>
      </c>
      <c r="AM50" s="127">
        <v>0</v>
      </c>
      <c r="AN50" s="127">
        <v>0</v>
      </c>
      <c r="AO50" s="127">
        <f>+'Option 5A'!AN49</f>
        <v>0</v>
      </c>
      <c r="AP50" s="127">
        <v>0</v>
      </c>
      <c r="AQ50" s="127">
        <v>0</v>
      </c>
      <c r="AR50" s="127">
        <v>0</v>
      </c>
      <c r="AS50" s="127">
        <v>0</v>
      </c>
      <c r="AT50" s="127">
        <v>0</v>
      </c>
      <c r="AU50" s="127"/>
      <c r="AV50" s="127"/>
      <c r="AW50" s="127"/>
      <c r="AX50" s="127"/>
      <c r="AY50" s="127"/>
      <c r="BA50" s="105">
        <f t="shared" si="6"/>
        <v>0</v>
      </c>
    </row>
    <row r="51" spans="1:54" x14ac:dyDescent="0.35">
      <c r="A51" s="8"/>
      <c r="B51" s="8"/>
      <c r="C51" s="103" t="s">
        <v>70</v>
      </c>
      <c r="D51" s="40"/>
      <c r="E51" s="40"/>
      <c r="F51" s="40"/>
      <c r="G51" s="40"/>
      <c r="H51" s="40"/>
      <c r="I51" s="40"/>
      <c r="J51" s="40"/>
      <c r="K51" s="41">
        <f>T51</f>
        <v>0</v>
      </c>
      <c r="L51" s="40"/>
      <c r="M51" s="40"/>
      <c r="N51" s="40"/>
      <c r="O51" s="40"/>
      <c r="P51" s="40"/>
      <c r="Q51" s="40"/>
      <c r="R51" s="33"/>
      <c r="S51" s="35">
        <f>NPV('Key Vars Assumptions'!$B$10,V51:AT51)</f>
        <v>0</v>
      </c>
      <c r="T51" s="102">
        <f t="shared" si="5"/>
        <v>0</v>
      </c>
      <c r="U51" s="11"/>
      <c r="V51" s="126">
        <v>0</v>
      </c>
      <c r="W51" s="126">
        <v>0</v>
      </c>
      <c r="X51" s="126">
        <v>0</v>
      </c>
      <c r="Y51" s="126">
        <v>0</v>
      </c>
      <c r="Z51" s="126">
        <v>0</v>
      </c>
      <c r="AA51" s="126">
        <v>0</v>
      </c>
      <c r="AB51" s="126">
        <v>0</v>
      </c>
      <c r="AC51" s="126">
        <v>0</v>
      </c>
      <c r="AD51" s="126">
        <v>0</v>
      </c>
      <c r="AE51" s="126">
        <v>0</v>
      </c>
      <c r="AF51" s="126">
        <v>0</v>
      </c>
      <c r="AG51" s="126">
        <v>0</v>
      </c>
      <c r="AH51" s="126">
        <v>0</v>
      </c>
      <c r="AI51" s="126">
        <v>0</v>
      </c>
      <c r="AJ51" s="126">
        <v>0</v>
      </c>
      <c r="AK51" s="126">
        <v>0</v>
      </c>
      <c r="AL51" s="126">
        <v>0</v>
      </c>
      <c r="AM51" s="126">
        <v>0</v>
      </c>
      <c r="AN51" s="126">
        <v>0</v>
      </c>
      <c r="AO51" s="126">
        <v>0</v>
      </c>
      <c r="AP51" s="126">
        <v>0</v>
      </c>
      <c r="AQ51" s="126">
        <v>0</v>
      </c>
      <c r="AR51" s="126">
        <v>0</v>
      </c>
      <c r="AS51" s="126">
        <v>0</v>
      </c>
      <c r="AT51" s="126">
        <v>0</v>
      </c>
      <c r="AU51" s="126"/>
      <c r="AV51" s="126"/>
      <c r="AW51" s="126"/>
      <c r="AX51" s="126"/>
      <c r="AY51" s="126"/>
      <c r="BA51" s="105">
        <f t="shared" si="6"/>
        <v>0</v>
      </c>
    </row>
    <row r="52" spans="1:54" x14ac:dyDescent="0.35">
      <c r="C52" s="5"/>
      <c r="D52" s="33"/>
      <c r="E52" s="33"/>
      <c r="F52" s="33"/>
      <c r="G52" s="33"/>
      <c r="H52" s="33"/>
      <c r="I52" s="33"/>
      <c r="J52" s="33"/>
      <c r="K52" s="33"/>
      <c r="L52" s="33"/>
      <c r="M52" s="33"/>
      <c r="N52" s="33"/>
      <c r="O52" s="33"/>
      <c r="P52" s="33"/>
      <c r="Q52" s="33"/>
      <c r="R52" s="33"/>
      <c r="S52" s="33"/>
      <c r="T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row>
    <row r="53" spans="1:54" ht="15" thickBot="1" x14ac:dyDescent="0.4">
      <c r="A53" s="8"/>
      <c r="B53" s="8"/>
      <c r="C53" s="8" t="s">
        <v>47</v>
      </c>
      <c r="D53" s="32">
        <f>SUM(D5:D51)</f>
        <v>0</v>
      </c>
      <c r="E53" s="32">
        <f t="shared" ref="E53:AY53" si="7">SUM(E5:E51)</f>
        <v>0</v>
      </c>
      <c r="F53" s="32">
        <f t="shared" si="7"/>
        <v>0</v>
      </c>
      <c r="G53" s="32">
        <f t="shared" si="7"/>
        <v>0</v>
      </c>
      <c r="H53" s="32">
        <f t="shared" si="7"/>
        <v>0</v>
      </c>
      <c r="I53" s="32">
        <f t="shared" si="7"/>
        <v>0</v>
      </c>
      <c r="J53" s="32">
        <f t="shared" si="7"/>
        <v>0</v>
      </c>
      <c r="K53" s="32">
        <f t="shared" si="7"/>
        <v>0</v>
      </c>
      <c r="L53" s="32">
        <f t="shared" si="7"/>
        <v>0</v>
      </c>
      <c r="M53" s="32">
        <f t="shared" si="7"/>
        <v>0</v>
      </c>
      <c r="N53" s="32">
        <f t="shared" si="7"/>
        <v>0</v>
      </c>
      <c r="O53" s="32">
        <f t="shared" si="7"/>
        <v>0</v>
      </c>
      <c r="P53" s="32">
        <f t="shared" si="7"/>
        <v>0</v>
      </c>
      <c r="Q53" s="32">
        <f t="shared" si="7"/>
        <v>0</v>
      </c>
      <c r="R53" s="31"/>
      <c r="S53" s="32">
        <f t="shared" si="7"/>
        <v>0</v>
      </c>
      <c r="T53" s="32">
        <f t="shared" si="7"/>
        <v>0</v>
      </c>
      <c r="U53" s="11"/>
      <c r="V53" s="32">
        <f>SUM(V5:V51)</f>
        <v>0</v>
      </c>
      <c r="W53" s="32">
        <f t="shared" si="7"/>
        <v>0</v>
      </c>
      <c r="X53" s="32">
        <f t="shared" si="7"/>
        <v>0</v>
      </c>
      <c r="Y53" s="32">
        <f t="shared" si="7"/>
        <v>0</v>
      </c>
      <c r="Z53" s="32">
        <f t="shared" si="7"/>
        <v>0</v>
      </c>
      <c r="AA53" s="32">
        <f t="shared" si="7"/>
        <v>0</v>
      </c>
      <c r="AB53" s="32">
        <f t="shared" si="7"/>
        <v>0</v>
      </c>
      <c r="AC53" s="32">
        <f t="shared" si="7"/>
        <v>0</v>
      </c>
      <c r="AD53" s="32">
        <f t="shared" si="7"/>
        <v>0</v>
      </c>
      <c r="AE53" s="32">
        <f t="shared" si="7"/>
        <v>0</v>
      </c>
      <c r="AF53" s="32">
        <f t="shared" si="7"/>
        <v>0</v>
      </c>
      <c r="AG53" s="32">
        <f t="shared" si="7"/>
        <v>0</v>
      </c>
      <c r="AH53" s="32">
        <f t="shared" si="7"/>
        <v>0</v>
      </c>
      <c r="AI53" s="32">
        <f t="shared" si="7"/>
        <v>0</v>
      </c>
      <c r="AJ53" s="32">
        <f t="shared" si="7"/>
        <v>0</v>
      </c>
      <c r="AK53" s="32">
        <f t="shared" si="7"/>
        <v>0</v>
      </c>
      <c r="AL53" s="32">
        <f t="shared" si="7"/>
        <v>0</v>
      </c>
      <c r="AM53" s="32">
        <f t="shared" si="7"/>
        <v>0</v>
      </c>
      <c r="AN53" s="32">
        <f t="shared" si="7"/>
        <v>0</v>
      </c>
      <c r="AO53" s="32">
        <f t="shared" si="7"/>
        <v>0</v>
      </c>
      <c r="AP53" s="32">
        <f t="shared" si="7"/>
        <v>0</v>
      </c>
      <c r="AQ53" s="32">
        <f t="shared" si="7"/>
        <v>0</v>
      </c>
      <c r="AR53" s="32">
        <f t="shared" si="7"/>
        <v>0</v>
      </c>
      <c r="AS53" s="32">
        <f t="shared" si="7"/>
        <v>0</v>
      </c>
      <c r="AT53" s="32">
        <f t="shared" si="7"/>
        <v>0</v>
      </c>
      <c r="AU53" s="32">
        <f t="shared" si="7"/>
        <v>0</v>
      </c>
      <c r="AV53" s="32">
        <f t="shared" si="7"/>
        <v>0</v>
      </c>
      <c r="AW53" s="32">
        <f t="shared" si="7"/>
        <v>0</v>
      </c>
      <c r="AX53" s="32">
        <f t="shared" si="7"/>
        <v>0</v>
      </c>
      <c r="AY53" s="32">
        <f t="shared" si="7"/>
        <v>0</v>
      </c>
      <c r="BA53" s="32">
        <f>SUM(BA5:BA51)</f>
        <v>0</v>
      </c>
    </row>
    <row r="54" spans="1:54" x14ac:dyDescent="0.35">
      <c r="D54" s="33"/>
      <c r="E54" s="33"/>
      <c r="F54" s="33"/>
      <c r="G54" s="33"/>
      <c r="H54" s="33"/>
      <c r="I54" s="33"/>
      <c r="J54" s="33"/>
      <c r="K54" s="33"/>
      <c r="L54" s="33"/>
      <c r="M54" s="33"/>
      <c r="N54" s="33"/>
      <c r="O54" s="33"/>
      <c r="P54" s="33"/>
      <c r="Q54" s="33"/>
      <c r="R54" s="33"/>
      <c r="S54" s="33"/>
      <c r="T54" s="33"/>
    </row>
    <row r="55" spans="1:54" ht="15" thickBot="1" x14ac:dyDescent="0.4">
      <c r="A55" s="8"/>
      <c r="B55" s="8"/>
      <c r="C55" s="8"/>
      <c r="D55" s="31"/>
      <c r="E55" s="31"/>
      <c r="F55" s="30"/>
      <c r="G55" s="30"/>
      <c r="H55" s="30"/>
      <c r="I55" s="30"/>
      <c r="J55" s="30"/>
      <c r="K55" s="30"/>
      <c r="L55" s="33"/>
      <c r="M55" s="33"/>
      <c r="N55" s="33"/>
      <c r="O55" s="33"/>
      <c r="P55" s="33"/>
      <c r="Q55" s="33"/>
      <c r="R55" s="33"/>
      <c r="S55" s="30"/>
      <c r="T55" s="30"/>
      <c r="U55" s="9">
        <v>1</v>
      </c>
      <c r="V55" s="9">
        <f>+U55/(1+'Key Vars Assumptions'!$B$10)</f>
        <v>0.96618357487922713</v>
      </c>
      <c r="W55" s="9">
        <f>+V55/(1+'Key Vars Assumptions'!$B$10)</f>
        <v>0.93351070036640305</v>
      </c>
      <c r="X55" s="9">
        <f>+W55/(1+'Key Vars Assumptions'!$B$10)</f>
        <v>0.90194270566802237</v>
      </c>
      <c r="Y55" s="9">
        <f>+X55/(1+'Key Vars Assumptions'!$B$10)</f>
        <v>0.87144222769857238</v>
      </c>
      <c r="Z55" s="9">
        <f>+Y55/(1+'Key Vars Assumptions'!$B$10)</f>
        <v>0.84197316685852408</v>
      </c>
      <c r="AA55" s="9">
        <f>+Z55/(1+'Key Vars Assumptions'!$B$10)</f>
        <v>0.81350064430775282</v>
      </c>
      <c r="AB55" s="9">
        <f>+AA55/(1+'Key Vars Assumptions'!$B$10)</f>
        <v>0.78599096068381924</v>
      </c>
      <c r="AC55" s="9">
        <f>+AB55/(1+'Key Vars Assumptions'!$B$10)</f>
        <v>0.75941155621625056</v>
      </c>
      <c r="AD55" s="9">
        <f>+AC55/(1+'Key Vars Assumptions'!$B$10)</f>
        <v>0.73373097218961414</v>
      </c>
      <c r="AE55" s="9">
        <f>+AD55/(1+'Key Vars Assumptions'!$B$10)</f>
        <v>0.70891881370977217</v>
      </c>
      <c r="AF55" s="9">
        <f>+AE55/(1+'Key Vars Assumptions'!$B$10)</f>
        <v>0.68494571372924851</v>
      </c>
      <c r="AG55" s="9">
        <f>+AF55/(1+'Key Vars Assumptions'!$B$10)</f>
        <v>0.66178329828912907</v>
      </c>
      <c r="AH55" s="9">
        <f>+AG55/(1+'Key Vars Assumptions'!$B$10)</f>
        <v>0.63940415293635666</v>
      </c>
      <c r="AI55" s="9">
        <f>+AH55/(1+'Key Vars Assumptions'!$B$10)</f>
        <v>0.61778179027667313</v>
      </c>
      <c r="AJ55" s="9">
        <f>+AI55/(1+'Key Vars Assumptions'!$B$10)</f>
        <v>0.59689061862480497</v>
      </c>
      <c r="AK55" s="9">
        <f>+AJ55/(1+'Key Vars Assumptions'!$B$10)</f>
        <v>0.57670591171478747</v>
      </c>
      <c r="AL55" s="9">
        <f>+AK55/(1+'Key Vars Assumptions'!$B$10)</f>
        <v>0.55720377943457733</v>
      </c>
      <c r="AM55" s="9">
        <f>+AL55/(1+'Key Vars Assumptions'!$B$10)</f>
        <v>0.53836113955031628</v>
      </c>
      <c r="AN55" s="9">
        <f>+AM55/(1+'Key Vars Assumptions'!$B$10)</f>
        <v>0.520155690386779</v>
      </c>
      <c r="AO55" s="9">
        <f>+AN55/(1+'Key Vars Assumptions'!$B$10)</f>
        <v>0.50256588443167061</v>
      </c>
      <c r="AP55" s="9">
        <f>+AO55/(1+'Key Vars Assumptions'!$B$10)</f>
        <v>0.48557090283253201</v>
      </c>
      <c r="AQ55" s="9">
        <f>+AP55/(1+'Key Vars Assumptions'!$B$10)</f>
        <v>0.46915063075606961</v>
      </c>
      <c r="AR55" s="9">
        <f>+AQ55/(1+'Key Vars Assumptions'!$B$10)</f>
        <v>0.45328563358074364</v>
      </c>
      <c r="AS55" s="9">
        <f>+AR55/(1+'Key Vars Assumptions'!$B$10)</f>
        <v>0.43795713389443836</v>
      </c>
      <c r="AT55" s="9">
        <f>+AS55/(1+'Key Vars Assumptions'!$B$10)</f>
        <v>0.42314698926998878</v>
      </c>
      <c r="AU55" s="9">
        <f>+AT55/(1+'Key Vars Assumptions'!$B$10)</f>
        <v>0.40883767079225974</v>
      </c>
      <c r="AV55" s="9">
        <f>+AU55/(1+'Key Vars Assumptions'!$B$10)</f>
        <v>0.39501224231136212</v>
      </c>
      <c r="AW55" s="9">
        <f>+AV55/(1+'Key Vars Assumptions'!$B$10)</f>
        <v>0.38165434039745133</v>
      </c>
      <c r="AX55" s="9">
        <f>+AW55/(1+'Key Vars Assumptions'!$B$10)</f>
        <v>0.36874815497338298</v>
      </c>
      <c r="AY55" s="9">
        <f>+AX55/(1+'Key Vars Assumptions'!$B$10)</f>
        <v>0.35627841060230242</v>
      </c>
    </row>
    <row r="56" spans="1:54" ht="15" thickBot="1" x14ac:dyDescent="0.4">
      <c r="A56" s="8"/>
      <c r="B56" s="8"/>
      <c r="C56" s="8"/>
      <c r="D56" s="190" t="s">
        <v>55</v>
      </c>
      <c r="E56" s="190"/>
      <c r="F56" s="190"/>
      <c r="G56" s="30"/>
      <c r="H56" s="30"/>
      <c r="I56" s="30"/>
      <c r="J56" s="30"/>
      <c r="K56" s="30"/>
      <c r="L56" s="33"/>
      <c r="M56" s="33"/>
      <c r="N56" s="33"/>
      <c r="O56" s="33"/>
      <c r="P56" s="33"/>
      <c r="Q56" s="33"/>
      <c r="R56" s="33"/>
      <c r="S56" s="37">
        <f>SUM(V56:AT56)</f>
        <v>0</v>
      </c>
      <c r="T56" s="30"/>
      <c r="U56" s="12"/>
      <c r="V56" s="30">
        <f t="shared" ref="V56:AY56" si="8">+V53*V55</f>
        <v>0</v>
      </c>
      <c r="W56" s="30">
        <f t="shared" si="8"/>
        <v>0</v>
      </c>
      <c r="X56" s="30">
        <f t="shared" si="8"/>
        <v>0</v>
      </c>
      <c r="Y56" s="30">
        <f t="shared" si="8"/>
        <v>0</v>
      </c>
      <c r="Z56" s="30">
        <f t="shared" si="8"/>
        <v>0</v>
      </c>
      <c r="AA56" s="30">
        <f t="shared" si="8"/>
        <v>0</v>
      </c>
      <c r="AB56" s="30">
        <f t="shared" si="8"/>
        <v>0</v>
      </c>
      <c r="AC56" s="30">
        <f t="shared" si="8"/>
        <v>0</v>
      </c>
      <c r="AD56" s="30">
        <f t="shared" si="8"/>
        <v>0</v>
      </c>
      <c r="AE56" s="30">
        <f t="shared" si="8"/>
        <v>0</v>
      </c>
      <c r="AF56" s="30">
        <f t="shared" si="8"/>
        <v>0</v>
      </c>
      <c r="AG56" s="30">
        <f t="shared" si="8"/>
        <v>0</v>
      </c>
      <c r="AH56" s="30">
        <f t="shared" si="8"/>
        <v>0</v>
      </c>
      <c r="AI56" s="30">
        <f t="shared" si="8"/>
        <v>0</v>
      </c>
      <c r="AJ56" s="30">
        <f t="shared" si="8"/>
        <v>0</v>
      </c>
      <c r="AK56" s="30">
        <f t="shared" si="8"/>
        <v>0</v>
      </c>
      <c r="AL56" s="30">
        <f t="shared" si="8"/>
        <v>0</v>
      </c>
      <c r="AM56" s="30">
        <f t="shared" si="8"/>
        <v>0</v>
      </c>
      <c r="AN56" s="30">
        <f t="shared" si="8"/>
        <v>0</v>
      </c>
      <c r="AO56" s="30">
        <f t="shared" si="8"/>
        <v>0</v>
      </c>
      <c r="AP56" s="30">
        <f t="shared" si="8"/>
        <v>0</v>
      </c>
      <c r="AQ56" s="30">
        <f t="shared" si="8"/>
        <v>0</v>
      </c>
      <c r="AR56" s="30">
        <f t="shared" si="8"/>
        <v>0</v>
      </c>
      <c r="AS56" s="30">
        <f t="shared" si="8"/>
        <v>0</v>
      </c>
      <c r="AT56" s="30">
        <f t="shared" si="8"/>
        <v>0</v>
      </c>
      <c r="AU56" s="30">
        <f t="shared" si="8"/>
        <v>0</v>
      </c>
      <c r="AV56" s="30">
        <f t="shared" si="8"/>
        <v>0</v>
      </c>
      <c r="AW56" s="30">
        <f t="shared" si="8"/>
        <v>0</v>
      </c>
      <c r="AX56" s="30">
        <f t="shared" si="8"/>
        <v>0</v>
      </c>
      <c r="AY56" s="30">
        <f t="shared" si="8"/>
        <v>0</v>
      </c>
    </row>
    <row r="57" spans="1:54" x14ac:dyDescent="0.35">
      <c r="D57" s="33"/>
      <c r="E57" s="33"/>
      <c r="F57" s="33"/>
      <c r="G57" s="33"/>
      <c r="H57" s="33"/>
      <c r="I57" s="33"/>
      <c r="J57" s="33"/>
      <c r="K57" s="33"/>
      <c r="L57" s="33"/>
      <c r="M57" s="33"/>
      <c r="N57" s="33"/>
      <c r="O57" s="33"/>
      <c r="P57" s="33"/>
      <c r="Q57" s="33"/>
      <c r="R57" s="33"/>
      <c r="S57" s="33"/>
      <c r="T57" s="33"/>
    </row>
    <row r="58" spans="1:54" x14ac:dyDescent="0.35">
      <c r="A58" s="14" t="s">
        <v>53</v>
      </c>
      <c r="B58" s="8"/>
      <c r="C58" s="8"/>
      <c r="D58" s="31"/>
      <c r="E58" s="31"/>
      <c r="F58" s="31"/>
      <c r="G58" s="31"/>
      <c r="H58" s="31"/>
      <c r="I58" s="31"/>
      <c r="J58" s="31"/>
      <c r="K58" s="31"/>
      <c r="L58" s="33"/>
      <c r="M58" s="33"/>
      <c r="N58" s="33"/>
      <c r="O58" s="33"/>
      <c r="P58" s="33"/>
      <c r="Q58" s="33"/>
      <c r="R58" s="33"/>
      <c r="S58" s="33"/>
      <c r="T58" s="33"/>
    </row>
    <row r="59" spans="1:54" s="4" customFormat="1" ht="22" x14ac:dyDescent="0.35">
      <c r="A59" s="15" t="s">
        <v>30</v>
      </c>
      <c r="B59" s="15" t="s">
        <v>31</v>
      </c>
      <c r="C59" s="15"/>
      <c r="D59" s="42" t="s">
        <v>50</v>
      </c>
      <c r="E59" s="42" t="s">
        <v>64</v>
      </c>
      <c r="F59" s="42" t="s">
        <v>65</v>
      </c>
      <c r="G59" s="42" t="s">
        <v>72</v>
      </c>
      <c r="H59" s="42" t="s">
        <v>183</v>
      </c>
      <c r="K59" s="31"/>
      <c r="L59" s="33"/>
      <c r="M59" s="33"/>
      <c r="N59" s="33"/>
      <c r="O59" s="33"/>
      <c r="P59" s="33"/>
      <c r="Q59" s="33"/>
      <c r="R59" s="33"/>
      <c r="S59" s="33"/>
      <c r="T59" s="33"/>
      <c r="U59"/>
      <c r="V59"/>
      <c r="W59"/>
      <c r="X59"/>
      <c r="Y59"/>
      <c r="Z59"/>
      <c r="AA59"/>
      <c r="AB59"/>
      <c r="AC59"/>
      <c r="AD59"/>
      <c r="AE59"/>
      <c r="AF59"/>
      <c r="AG59"/>
      <c r="AH59"/>
      <c r="AI59"/>
      <c r="AJ59"/>
      <c r="AK59"/>
      <c r="AL59"/>
      <c r="AM59"/>
      <c r="AN59"/>
      <c r="AO59"/>
      <c r="AP59"/>
      <c r="AQ59"/>
      <c r="AR59"/>
      <c r="AS59"/>
      <c r="AT59"/>
      <c r="AU59" s="104"/>
      <c r="AV59" s="104"/>
      <c r="AW59" s="104"/>
      <c r="AX59" s="104"/>
      <c r="AY59" s="104"/>
      <c r="AZ59"/>
      <c r="BA59"/>
      <c r="BB59"/>
    </row>
    <row r="60" spans="1:54" x14ac:dyDescent="0.35">
      <c r="A60" s="8"/>
      <c r="B60" s="8"/>
      <c r="C60" s="8"/>
      <c r="D60" s="31"/>
      <c r="E60" s="31"/>
      <c r="F60" s="31"/>
      <c r="G60" s="31"/>
      <c r="K60" s="31"/>
      <c r="L60" s="33"/>
      <c r="M60" s="33"/>
      <c r="N60" s="33"/>
      <c r="O60" s="33"/>
      <c r="P60" s="33"/>
      <c r="Q60" s="33"/>
      <c r="R60" s="33"/>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row>
    <row r="61" spans="1:54" x14ac:dyDescent="0.35">
      <c r="A61" s="8"/>
      <c r="B61" s="8"/>
      <c r="C61" s="10" t="s">
        <v>50</v>
      </c>
      <c r="D61" s="41">
        <f>T61</f>
        <v>0</v>
      </c>
      <c r="E61" s="40"/>
      <c r="F61" s="40"/>
      <c r="G61" s="40"/>
      <c r="H61" s="40"/>
      <c r="K61" s="31"/>
      <c r="L61" s="33"/>
      <c r="M61" s="33"/>
      <c r="N61" s="33"/>
      <c r="O61" s="33"/>
      <c r="P61" s="33"/>
      <c r="Q61" s="33"/>
      <c r="R61" s="33"/>
      <c r="S61" s="35">
        <f>NPV('Key Vars Assumptions'!$B$10,V61:AT61)</f>
        <v>0</v>
      </c>
      <c r="T61" s="35">
        <f>SUM(V61:AT61)</f>
        <v>0</v>
      </c>
      <c r="U61" s="31"/>
      <c r="V61" s="29">
        <v>0</v>
      </c>
      <c r="W61" s="29">
        <v>0</v>
      </c>
      <c r="X61" s="29">
        <v>0</v>
      </c>
      <c r="Y61" s="29">
        <v>0</v>
      </c>
      <c r="Z61" s="29">
        <v>0</v>
      </c>
      <c r="AA61" s="29">
        <v>0</v>
      </c>
      <c r="AB61" s="29">
        <v>0</v>
      </c>
      <c r="AC61" s="29">
        <v>0</v>
      </c>
      <c r="AD61" s="29">
        <v>0</v>
      </c>
      <c r="AE61" s="29">
        <v>0</v>
      </c>
      <c r="AF61" s="29">
        <v>0</v>
      </c>
      <c r="AG61" s="29">
        <v>0</v>
      </c>
      <c r="AH61" s="29">
        <v>0</v>
      </c>
      <c r="AI61" s="29">
        <v>0</v>
      </c>
      <c r="AJ61" s="29">
        <v>0</v>
      </c>
      <c r="AK61" s="29">
        <v>0</v>
      </c>
      <c r="AL61" s="29">
        <v>0</v>
      </c>
      <c r="AM61" s="29">
        <v>0</v>
      </c>
      <c r="AN61" s="29">
        <v>0</v>
      </c>
      <c r="AO61" s="29">
        <v>0</v>
      </c>
      <c r="AP61" s="29">
        <v>0</v>
      </c>
      <c r="AQ61" s="29">
        <v>0</v>
      </c>
      <c r="AR61" s="29">
        <v>0</v>
      </c>
      <c r="AS61" s="29">
        <v>0</v>
      </c>
      <c r="AT61" s="105">
        <v>0</v>
      </c>
      <c r="AU61" s="105"/>
      <c r="AV61" s="105"/>
      <c r="AW61" s="105"/>
      <c r="AX61" s="105"/>
      <c r="AY61" s="105"/>
    </row>
    <row r="62" spans="1:54" x14ac:dyDescent="0.35">
      <c r="A62" s="8"/>
      <c r="B62" s="8"/>
      <c r="C62" s="10" t="s">
        <v>64</v>
      </c>
      <c r="D62" s="40"/>
      <c r="E62" s="41">
        <f>T62</f>
        <v>0</v>
      </c>
      <c r="F62" s="40"/>
      <c r="G62" s="40"/>
      <c r="H62" s="40"/>
      <c r="K62" s="31"/>
      <c r="L62" s="33"/>
      <c r="M62" s="33"/>
      <c r="N62" s="33"/>
      <c r="O62" s="33"/>
      <c r="P62" s="33"/>
      <c r="Q62" s="33"/>
      <c r="R62" s="33"/>
      <c r="S62" s="35">
        <f>NPV('Key Vars Assumptions'!$B$10,V62:AT62)</f>
        <v>0</v>
      </c>
      <c r="T62" s="35">
        <f t="shared" ref="T62:T64" si="9">SUM(V62:AT62)</f>
        <v>0</v>
      </c>
      <c r="U62" s="31"/>
      <c r="V62" s="29">
        <v>0</v>
      </c>
      <c r="W62" s="29">
        <v>0</v>
      </c>
      <c r="X62" s="29">
        <v>0</v>
      </c>
      <c r="Y62" s="29">
        <v>0</v>
      </c>
      <c r="Z62" s="29">
        <v>0</v>
      </c>
      <c r="AA62" s="29">
        <v>0</v>
      </c>
      <c r="AB62" s="29">
        <v>0</v>
      </c>
      <c r="AC62" s="29">
        <v>0</v>
      </c>
      <c r="AD62" s="29">
        <v>0</v>
      </c>
      <c r="AE62" s="29">
        <v>0</v>
      </c>
      <c r="AF62" s="29">
        <v>0</v>
      </c>
      <c r="AG62" s="29">
        <v>0</v>
      </c>
      <c r="AH62" s="29">
        <v>0</v>
      </c>
      <c r="AI62" s="29">
        <v>0</v>
      </c>
      <c r="AJ62" s="29">
        <v>0</v>
      </c>
      <c r="AK62" s="29">
        <v>0</v>
      </c>
      <c r="AL62" s="29">
        <v>0</v>
      </c>
      <c r="AM62" s="29">
        <v>0</v>
      </c>
      <c r="AN62" s="29">
        <v>0</v>
      </c>
      <c r="AO62" s="29">
        <v>0</v>
      </c>
      <c r="AP62" s="29">
        <v>0</v>
      </c>
      <c r="AQ62" s="29">
        <v>0</v>
      </c>
      <c r="AR62" s="29">
        <v>0</v>
      </c>
      <c r="AS62" s="29">
        <v>0</v>
      </c>
      <c r="AT62" s="29">
        <v>0</v>
      </c>
      <c r="AU62" s="105"/>
      <c r="AV62" s="105"/>
      <c r="AW62" s="105"/>
      <c r="AX62" s="105"/>
      <c r="AY62" s="105"/>
    </row>
    <row r="63" spans="1:54" x14ac:dyDescent="0.35">
      <c r="A63" s="8"/>
      <c r="B63" s="8"/>
      <c r="C63" s="10" t="s">
        <v>65</v>
      </c>
      <c r="D63" s="40"/>
      <c r="E63" s="40"/>
      <c r="F63" s="41">
        <f>T63</f>
        <v>0</v>
      </c>
      <c r="G63" s="40"/>
      <c r="H63" s="40"/>
      <c r="K63" s="31"/>
      <c r="L63" s="33"/>
      <c r="M63" s="33"/>
      <c r="N63" s="33"/>
      <c r="O63" s="33"/>
      <c r="P63" s="33"/>
      <c r="Q63" s="33"/>
      <c r="R63" s="33"/>
      <c r="S63" s="35">
        <f>NPV('Key Vars Assumptions'!$B$10,V63:AT63)</f>
        <v>0</v>
      </c>
      <c r="T63" s="35">
        <f t="shared" si="9"/>
        <v>0</v>
      </c>
      <c r="U63" s="31"/>
      <c r="V63" s="29">
        <v>0</v>
      </c>
      <c r="W63" s="29">
        <v>0</v>
      </c>
      <c r="X63" s="102">
        <v>0</v>
      </c>
      <c r="Y63" s="29">
        <v>0</v>
      </c>
      <c r="Z63" s="29">
        <v>0</v>
      </c>
      <c r="AA63" s="29">
        <v>0</v>
      </c>
      <c r="AB63" s="29">
        <v>0</v>
      </c>
      <c r="AC63" s="29">
        <v>0</v>
      </c>
      <c r="AD63" s="29">
        <v>0</v>
      </c>
      <c r="AE63" s="29">
        <v>0</v>
      </c>
      <c r="AF63" s="29">
        <v>0</v>
      </c>
      <c r="AG63" s="29">
        <v>0</v>
      </c>
      <c r="AH63" s="29">
        <v>0</v>
      </c>
      <c r="AI63" s="29">
        <v>0</v>
      </c>
      <c r="AJ63" s="29">
        <v>0</v>
      </c>
      <c r="AK63" s="29">
        <v>0</v>
      </c>
      <c r="AL63" s="29">
        <v>0</v>
      </c>
      <c r="AM63" s="29">
        <v>0</v>
      </c>
      <c r="AN63" s="29">
        <v>0</v>
      </c>
      <c r="AO63" s="29">
        <v>0</v>
      </c>
      <c r="AP63" s="29">
        <v>0</v>
      </c>
      <c r="AQ63" s="29">
        <v>0</v>
      </c>
      <c r="AR63" s="29">
        <v>0</v>
      </c>
      <c r="AS63" s="29">
        <v>0</v>
      </c>
      <c r="AT63" s="29">
        <v>0</v>
      </c>
      <c r="AU63" s="105"/>
      <c r="AV63" s="105"/>
      <c r="AW63" s="105"/>
      <c r="AX63" s="105"/>
      <c r="AY63" s="105"/>
    </row>
    <row r="64" spans="1:54" x14ac:dyDescent="0.35">
      <c r="A64" s="8"/>
      <c r="B64" s="8"/>
      <c r="C64" s="10" t="s">
        <v>72</v>
      </c>
      <c r="D64" s="40"/>
      <c r="E64" s="40"/>
      <c r="F64" s="40"/>
      <c r="G64" s="41">
        <f>T64</f>
        <v>0</v>
      </c>
      <c r="H64" s="40"/>
      <c r="K64" s="31"/>
      <c r="L64" s="33"/>
      <c r="M64" s="33"/>
      <c r="N64" s="33"/>
      <c r="O64" s="33"/>
      <c r="P64" s="33"/>
      <c r="Q64" s="33"/>
      <c r="R64" s="33"/>
      <c r="S64" s="35">
        <f>NPV('Key Vars Assumptions'!$B$10,V64:AT64)</f>
        <v>0</v>
      </c>
      <c r="T64" s="35">
        <f t="shared" si="9"/>
        <v>0</v>
      </c>
      <c r="U64" s="31"/>
      <c r="V64" s="29">
        <v>0</v>
      </c>
      <c r="W64" s="29">
        <v>0</v>
      </c>
      <c r="X64" s="29">
        <v>0</v>
      </c>
      <c r="Y64" s="29">
        <v>0</v>
      </c>
      <c r="Z64" s="29">
        <v>0</v>
      </c>
      <c r="AA64" s="29">
        <v>0</v>
      </c>
      <c r="AB64" s="29">
        <v>0</v>
      </c>
      <c r="AC64" s="29">
        <v>0</v>
      </c>
      <c r="AD64" s="29">
        <v>0</v>
      </c>
      <c r="AE64" s="29">
        <v>0</v>
      </c>
      <c r="AF64" s="29">
        <v>0</v>
      </c>
      <c r="AG64" s="29">
        <v>0</v>
      </c>
      <c r="AH64" s="29">
        <v>0</v>
      </c>
      <c r="AI64" s="29">
        <v>0</v>
      </c>
      <c r="AJ64" s="29">
        <v>0</v>
      </c>
      <c r="AK64" s="29">
        <v>0</v>
      </c>
      <c r="AL64" s="29">
        <v>0</v>
      </c>
      <c r="AM64" s="29">
        <v>0</v>
      </c>
      <c r="AN64" s="29">
        <v>0</v>
      </c>
      <c r="AO64" s="29">
        <v>0</v>
      </c>
      <c r="AP64" s="29">
        <v>0</v>
      </c>
      <c r="AQ64" s="29">
        <v>0</v>
      </c>
      <c r="AR64" s="29">
        <v>0</v>
      </c>
      <c r="AS64" s="29">
        <v>0</v>
      </c>
      <c r="AT64" s="29">
        <v>0</v>
      </c>
      <c r="AU64" s="105"/>
      <c r="AV64" s="105"/>
      <c r="AW64" s="105"/>
      <c r="AX64" s="105"/>
      <c r="AY64" s="105"/>
    </row>
    <row r="65" spans="1:54" s="104" customFormat="1" x14ac:dyDescent="0.35">
      <c r="A65" s="101"/>
      <c r="B65" s="101"/>
      <c r="C65" s="103" t="s">
        <v>186</v>
      </c>
      <c r="D65" s="40"/>
      <c r="E65" s="40"/>
      <c r="F65" s="40"/>
      <c r="G65" s="40"/>
      <c r="H65" s="99">
        <f>T65</f>
        <v>0</v>
      </c>
      <c r="K65" s="31"/>
      <c r="L65" s="33"/>
      <c r="M65" s="33"/>
      <c r="N65" s="33"/>
      <c r="O65" s="33"/>
      <c r="P65" s="33"/>
      <c r="Q65" s="33"/>
      <c r="R65" s="33"/>
      <c r="S65" s="102">
        <f>NPV('Key Vars Assumptions'!$B$10,V65:AT65)</f>
        <v>0</v>
      </c>
      <c r="T65" s="102">
        <f>SUM(V65:AT65)</f>
        <v>0</v>
      </c>
      <c r="U65" s="31"/>
      <c r="V65" s="105">
        <v>0</v>
      </c>
      <c r="W65" s="105">
        <v>0</v>
      </c>
      <c r="X65" s="105">
        <v>0</v>
      </c>
      <c r="Y65" s="105">
        <v>0</v>
      </c>
      <c r="Z65" s="105">
        <v>0</v>
      </c>
      <c r="AA65" s="105">
        <v>0</v>
      </c>
      <c r="AB65" s="105">
        <v>0</v>
      </c>
      <c r="AC65" s="105">
        <v>0</v>
      </c>
      <c r="AD65" s="105">
        <v>0</v>
      </c>
      <c r="AE65" s="105">
        <v>0</v>
      </c>
      <c r="AF65" s="105">
        <v>0</v>
      </c>
      <c r="AG65" s="105">
        <v>0</v>
      </c>
      <c r="AH65" s="105">
        <v>0</v>
      </c>
      <c r="AI65" s="105">
        <v>0</v>
      </c>
      <c r="AJ65" s="105">
        <v>0</v>
      </c>
      <c r="AK65" s="105">
        <v>0</v>
      </c>
      <c r="AL65" s="105">
        <v>0</v>
      </c>
      <c r="AM65" s="105">
        <v>0</v>
      </c>
      <c r="AN65" s="105">
        <v>0</v>
      </c>
      <c r="AO65" s="105">
        <v>0</v>
      </c>
      <c r="AP65" s="105">
        <v>0</v>
      </c>
      <c r="AQ65" s="105">
        <v>0</v>
      </c>
      <c r="AR65" s="105">
        <v>0</v>
      </c>
      <c r="AS65" s="105">
        <v>0</v>
      </c>
      <c r="AT65" s="126">
        <v>0</v>
      </c>
      <c r="AU65" s="126"/>
      <c r="AV65" s="126"/>
      <c r="AW65" s="126"/>
      <c r="AX65" s="126"/>
      <c r="AY65" s="126"/>
    </row>
    <row r="66" spans="1:54" x14ac:dyDescent="0.35">
      <c r="A66" s="8"/>
      <c r="B66" s="8"/>
      <c r="C66" s="8"/>
      <c r="D66" s="33"/>
      <c r="E66" s="31"/>
      <c r="F66" s="31"/>
      <c r="G66" s="31"/>
      <c r="H66" s="31"/>
      <c r="I66" s="31"/>
      <c r="J66" s="31"/>
      <c r="K66" s="31"/>
      <c r="L66" s="33"/>
      <c r="M66" s="33"/>
      <c r="N66" s="33"/>
      <c r="O66" s="33"/>
      <c r="P66" s="33"/>
      <c r="Q66" s="33"/>
      <c r="R66" s="33"/>
      <c r="S66" s="31"/>
      <c r="T66" s="31"/>
      <c r="U66" s="31"/>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101"/>
      <c r="AV66" s="101"/>
      <c r="AW66" s="101"/>
      <c r="AX66" s="101"/>
      <c r="AY66" s="101"/>
    </row>
    <row r="67" spans="1:54" ht="15" thickBot="1" x14ac:dyDescent="0.4">
      <c r="A67" s="8"/>
      <c r="B67" s="8"/>
      <c r="C67" s="8" t="s">
        <v>54</v>
      </c>
      <c r="D67" s="32">
        <f>SUM(D61:D66)</f>
        <v>0</v>
      </c>
      <c r="E67" s="32">
        <f t="shared" ref="E67:H67" si="10">SUM(E61:E66)</f>
        <v>0</v>
      </c>
      <c r="F67" s="32">
        <f t="shared" si="10"/>
        <v>0</v>
      </c>
      <c r="G67" s="32">
        <f t="shared" si="10"/>
        <v>0</v>
      </c>
      <c r="H67" s="32">
        <f t="shared" si="10"/>
        <v>0</v>
      </c>
      <c r="I67" s="31"/>
      <c r="J67" s="31"/>
      <c r="K67" s="31"/>
      <c r="L67" s="33"/>
      <c r="M67" s="33"/>
      <c r="N67" s="33"/>
      <c r="O67" s="33"/>
      <c r="P67" s="33"/>
      <c r="Q67" s="33"/>
      <c r="R67" s="33"/>
      <c r="S67" s="32">
        <f>SUM(S61:S65)</f>
        <v>0</v>
      </c>
      <c r="T67" s="32">
        <f>SUM(T61:T65)</f>
        <v>0</v>
      </c>
      <c r="U67" s="31"/>
      <c r="V67" s="32">
        <f>SUM(V61:V65)</f>
        <v>0</v>
      </c>
      <c r="W67" s="32">
        <f t="shared" ref="W67:AS67" si="11">SUM(W61:W65)</f>
        <v>0</v>
      </c>
      <c r="X67" s="32">
        <f t="shared" si="11"/>
        <v>0</v>
      </c>
      <c r="Y67" s="32">
        <f t="shared" si="11"/>
        <v>0</v>
      </c>
      <c r="Z67" s="32">
        <f t="shared" si="11"/>
        <v>0</v>
      </c>
      <c r="AA67" s="32">
        <f t="shared" si="11"/>
        <v>0</v>
      </c>
      <c r="AB67" s="32">
        <f t="shared" si="11"/>
        <v>0</v>
      </c>
      <c r="AC67" s="32">
        <f t="shared" si="11"/>
        <v>0</v>
      </c>
      <c r="AD67" s="32">
        <f t="shared" si="11"/>
        <v>0</v>
      </c>
      <c r="AE67" s="32">
        <f t="shared" si="11"/>
        <v>0</v>
      </c>
      <c r="AF67" s="32">
        <f t="shared" si="11"/>
        <v>0</v>
      </c>
      <c r="AG67" s="32">
        <f t="shared" si="11"/>
        <v>0</v>
      </c>
      <c r="AH67" s="32">
        <f t="shared" si="11"/>
        <v>0</v>
      </c>
      <c r="AI67" s="32">
        <f t="shared" si="11"/>
        <v>0</v>
      </c>
      <c r="AJ67" s="32">
        <f t="shared" si="11"/>
        <v>0</v>
      </c>
      <c r="AK67" s="32">
        <f t="shared" si="11"/>
        <v>0</v>
      </c>
      <c r="AL67" s="32">
        <f t="shared" si="11"/>
        <v>0</v>
      </c>
      <c r="AM67" s="32">
        <f t="shared" si="11"/>
        <v>0</v>
      </c>
      <c r="AN67" s="32">
        <f t="shared" si="11"/>
        <v>0</v>
      </c>
      <c r="AO67" s="32">
        <f t="shared" si="11"/>
        <v>0</v>
      </c>
      <c r="AP67" s="32">
        <f t="shared" si="11"/>
        <v>0</v>
      </c>
      <c r="AQ67" s="32">
        <f t="shared" si="11"/>
        <v>0</v>
      </c>
      <c r="AR67" s="32">
        <f t="shared" si="11"/>
        <v>0</v>
      </c>
      <c r="AS67" s="32">
        <f t="shared" si="11"/>
        <v>0</v>
      </c>
      <c r="AT67" s="32">
        <f>SUM(AT61:AT65)</f>
        <v>0</v>
      </c>
      <c r="AU67" s="30"/>
      <c r="AV67" s="30"/>
      <c r="AW67" s="30"/>
      <c r="AX67" s="30"/>
      <c r="AY67" s="30"/>
      <c r="AZ67" s="33"/>
      <c r="BA67" s="33"/>
      <c r="BB67" s="33"/>
    </row>
    <row r="69" spans="1:54" ht="15" thickBot="1" x14ac:dyDescent="0.4">
      <c r="A69" s="8"/>
      <c r="B69" s="8"/>
      <c r="C69" s="8"/>
      <c r="D69" s="8"/>
      <c r="E69" s="8"/>
      <c r="F69" s="12"/>
      <c r="G69" s="12"/>
      <c r="H69" s="12"/>
      <c r="I69" s="12"/>
      <c r="J69" s="12"/>
      <c r="K69" s="12"/>
      <c r="S69" s="12"/>
      <c r="T69" s="12"/>
      <c r="U69" s="9">
        <v>1</v>
      </c>
      <c r="V69" s="9">
        <f>+U69/(1+'Key Vars Assumptions'!$B$10)</f>
        <v>0.96618357487922713</v>
      </c>
      <c r="W69" s="9">
        <f>+V69/(1+'Key Vars Assumptions'!$B$10)</f>
        <v>0.93351070036640305</v>
      </c>
      <c r="X69" s="9">
        <f>+W69/(1+'Key Vars Assumptions'!$B$10)</f>
        <v>0.90194270566802237</v>
      </c>
      <c r="Y69" s="9">
        <f>+X69/(1+'Key Vars Assumptions'!$B$10)</f>
        <v>0.87144222769857238</v>
      </c>
      <c r="Z69" s="9">
        <f>+Y69/(1+'Key Vars Assumptions'!$B$10)</f>
        <v>0.84197316685852408</v>
      </c>
      <c r="AA69" s="9">
        <f>+Z69/(1+'Key Vars Assumptions'!$B$10)</f>
        <v>0.81350064430775282</v>
      </c>
      <c r="AB69" s="9">
        <f>+AA69/(1+'Key Vars Assumptions'!$B$10)</f>
        <v>0.78599096068381924</v>
      </c>
      <c r="AC69" s="9">
        <f>+AB69/(1+'Key Vars Assumptions'!$B$10)</f>
        <v>0.75941155621625056</v>
      </c>
      <c r="AD69" s="9">
        <f>+AC69/(1+'Key Vars Assumptions'!$B$10)</f>
        <v>0.73373097218961414</v>
      </c>
      <c r="AE69" s="9">
        <f>+AD69/(1+'Key Vars Assumptions'!$B$10)</f>
        <v>0.70891881370977217</v>
      </c>
      <c r="AF69" s="9">
        <f>+AE69/(1+'Key Vars Assumptions'!$B$10)</f>
        <v>0.68494571372924851</v>
      </c>
      <c r="AG69" s="9">
        <f>+AF69/(1+'Key Vars Assumptions'!$B$10)</f>
        <v>0.66178329828912907</v>
      </c>
      <c r="AH69" s="9">
        <f>+AG69/(1+'Key Vars Assumptions'!$B$10)</f>
        <v>0.63940415293635666</v>
      </c>
      <c r="AI69" s="9">
        <f>+AH69/(1+'Key Vars Assumptions'!$B$10)</f>
        <v>0.61778179027667313</v>
      </c>
      <c r="AJ69" s="9">
        <f>+AI69/(1+'Key Vars Assumptions'!$B$10)</f>
        <v>0.59689061862480497</v>
      </c>
      <c r="AK69" s="9">
        <f>+AJ69/(1+'Key Vars Assumptions'!$B$10)</f>
        <v>0.57670591171478747</v>
      </c>
      <c r="AL69" s="9">
        <f>+AK69/(1+'Key Vars Assumptions'!$B$10)</f>
        <v>0.55720377943457733</v>
      </c>
      <c r="AM69" s="9">
        <f>+AL69/(1+'Key Vars Assumptions'!$B$10)</f>
        <v>0.53836113955031628</v>
      </c>
      <c r="AN69" s="9">
        <f>+AM69/(1+'Key Vars Assumptions'!$B$10)</f>
        <v>0.520155690386779</v>
      </c>
      <c r="AO69" s="9">
        <f>+AN69/(1+'Key Vars Assumptions'!$B$10)</f>
        <v>0.50256588443167061</v>
      </c>
      <c r="AP69" s="9">
        <f>+AO69/(1+'Key Vars Assumptions'!$B$10)</f>
        <v>0.48557090283253201</v>
      </c>
      <c r="AQ69" s="9">
        <f>+AP69/(1+'Key Vars Assumptions'!$B$10)</f>
        <v>0.46915063075606961</v>
      </c>
      <c r="AR69" s="9">
        <f>+AQ69/(1+'Key Vars Assumptions'!$B$10)</f>
        <v>0.45328563358074364</v>
      </c>
      <c r="AS69" s="9">
        <f>+AR69/(1+'Key Vars Assumptions'!$B$10)</f>
        <v>0.43795713389443836</v>
      </c>
      <c r="AT69" s="9">
        <f>+AS69/(1+'Key Vars Assumptions'!$B$10)</f>
        <v>0.42314698926998878</v>
      </c>
      <c r="AU69" s="9"/>
      <c r="AV69" s="9"/>
      <c r="AW69" s="9"/>
      <c r="AX69" s="9"/>
      <c r="AY69" s="9"/>
    </row>
    <row r="70" spans="1:54" ht="15" thickBot="1" x14ac:dyDescent="0.4">
      <c r="A70" s="8"/>
      <c r="B70" s="8"/>
      <c r="C70" s="8"/>
      <c r="D70" s="191" t="s">
        <v>56</v>
      </c>
      <c r="E70" s="191"/>
      <c r="F70" s="191"/>
      <c r="G70" s="12"/>
      <c r="H70" s="12"/>
      <c r="I70" s="12"/>
      <c r="J70" s="12"/>
      <c r="K70" s="12"/>
      <c r="S70" s="37">
        <f>SUM(V70:AT70)</f>
        <v>0</v>
      </c>
      <c r="T70" s="30"/>
      <c r="U70" s="12"/>
      <c r="V70" s="30">
        <f>+V67*V69</f>
        <v>0</v>
      </c>
      <c r="W70" s="30">
        <f t="shared" ref="W70:AT70" si="12">+W67*W69</f>
        <v>0</v>
      </c>
      <c r="X70" s="30">
        <f t="shared" si="12"/>
        <v>0</v>
      </c>
      <c r="Y70" s="30">
        <f t="shared" si="12"/>
        <v>0</v>
      </c>
      <c r="Z70" s="30">
        <f t="shared" si="12"/>
        <v>0</v>
      </c>
      <c r="AA70" s="30">
        <f t="shared" si="12"/>
        <v>0</v>
      </c>
      <c r="AB70" s="30">
        <f t="shared" si="12"/>
        <v>0</v>
      </c>
      <c r="AC70" s="30">
        <f t="shared" si="12"/>
        <v>0</v>
      </c>
      <c r="AD70" s="30">
        <f t="shared" si="12"/>
        <v>0</v>
      </c>
      <c r="AE70" s="30">
        <f t="shared" si="12"/>
        <v>0</v>
      </c>
      <c r="AF70" s="30">
        <f t="shared" si="12"/>
        <v>0</v>
      </c>
      <c r="AG70" s="30">
        <f t="shared" si="12"/>
        <v>0</v>
      </c>
      <c r="AH70" s="30">
        <f t="shared" si="12"/>
        <v>0</v>
      </c>
      <c r="AI70" s="30">
        <f t="shared" si="12"/>
        <v>0</v>
      </c>
      <c r="AJ70" s="30">
        <f t="shared" si="12"/>
        <v>0</v>
      </c>
      <c r="AK70" s="30">
        <f t="shared" si="12"/>
        <v>0</v>
      </c>
      <c r="AL70" s="30">
        <f t="shared" si="12"/>
        <v>0</v>
      </c>
      <c r="AM70" s="30">
        <f t="shared" si="12"/>
        <v>0</v>
      </c>
      <c r="AN70" s="30">
        <f t="shared" si="12"/>
        <v>0</v>
      </c>
      <c r="AO70" s="30">
        <f t="shared" si="12"/>
        <v>0</v>
      </c>
      <c r="AP70" s="30">
        <f t="shared" si="12"/>
        <v>0</v>
      </c>
      <c r="AQ70" s="30">
        <f t="shared" si="12"/>
        <v>0</v>
      </c>
      <c r="AR70" s="30">
        <f t="shared" si="12"/>
        <v>0</v>
      </c>
      <c r="AS70" s="30">
        <f t="shared" si="12"/>
        <v>0</v>
      </c>
      <c r="AT70" s="30">
        <f t="shared" si="12"/>
        <v>0</v>
      </c>
      <c r="AU70" s="30"/>
      <c r="AV70" s="30"/>
      <c r="AW70" s="30"/>
      <c r="AX70" s="30"/>
      <c r="AY70" s="30"/>
    </row>
    <row r="71" spans="1:54" ht="15" thickBot="1" x14ac:dyDescent="0.4">
      <c r="S71" s="33"/>
      <c r="T71" s="33"/>
    </row>
    <row r="72" spans="1:54" ht="15" thickBot="1" x14ac:dyDescent="0.4">
      <c r="A72" s="8"/>
      <c r="B72" s="8"/>
      <c r="C72" s="8"/>
      <c r="D72" s="191" t="s">
        <v>58</v>
      </c>
      <c r="E72" s="191"/>
      <c r="F72" s="191"/>
      <c r="G72" s="8"/>
      <c r="H72" s="8"/>
      <c r="I72" s="8"/>
      <c r="J72" s="8"/>
      <c r="K72" s="8"/>
      <c r="S72" s="37">
        <f>+S56+S70</f>
        <v>0</v>
      </c>
      <c r="T72" s="31"/>
      <c r="U72" s="8"/>
    </row>
    <row r="73" spans="1:54" x14ac:dyDescent="0.35">
      <c r="S73" s="33"/>
      <c r="T73" s="33"/>
    </row>
    <row r="74" spans="1:54" x14ac:dyDescent="0.35">
      <c r="A74" s="14" t="s">
        <v>129</v>
      </c>
      <c r="B74" s="101"/>
      <c r="C74" s="101"/>
      <c r="V74" s="49"/>
      <c r="W74" s="49"/>
      <c r="X74" s="49"/>
      <c r="Y74" s="49"/>
      <c r="Z74" s="49"/>
      <c r="AA74" s="49"/>
      <c r="AB74" s="49"/>
      <c r="AC74" s="49"/>
      <c r="AD74" s="49"/>
      <c r="AE74" s="49"/>
      <c r="AF74" s="49"/>
      <c r="AG74" s="49"/>
      <c r="AH74" s="49"/>
      <c r="AI74" s="49"/>
      <c r="AJ74" s="49"/>
      <c r="AK74" s="49"/>
      <c r="AL74" s="49"/>
      <c r="AM74" s="49"/>
      <c r="AN74" s="49"/>
      <c r="AO74" s="49"/>
      <c r="AP74" s="49"/>
      <c r="AQ74" s="49"/>
      <c r="AR74" s="49"/>
      <c r="AS74" s="49"/>
      <c r="AT74" s="49"/>
      <c r="AU74" s="49"/>
      <c r="AV74" s="49"/>
      <c r="AW74" s="49"/>
      <c r="AX74" s="49"/>
      <c r="AY74" s="49"/>
      <c r="AZ74" s="46"/>
      <c r="BA74" s="46"/>
    </row>
    <row r="75" spans="1:54" x14ac:dyDescent="0.35">
      <c r="A75" s="15" t="s">
        <v>30</v>
      </c>
      <c r="B75" s="15" t="s">
        <v>31</v>
      </c>
      <c r="C75" s="15"/>
      <c r="D75" s="15" t="s">
        <v>130</v>
      </c>
      <c r="S75" s="16" t="s">
        <v>49</v>
      </c>
      <c r="T75" s="16" t="s">
        <v>48</v>
      </c>
      <c r="V75" s="16" t="s">
        <v>4</v>
      </c>
      <c r="W75" s="16" t="s">
        <v>5</v>
      </c>
      <c r="X75" s="16" t="s">
        <v>6</v>
      </c>
      <c r="Y75" s="16" t="s">
        <v>7</v>
      </c>
      <c r="Z75" s="16" t="s">
        <v>8</v>
      </c>
      <c r="AA75" s="16" t="s">
        <v>9</v>
      </c>
      <c r="AB75" s="16" t="s">
        <v>10</v>
      </c>
      <c r="AC75" s="16" t="s">
        <v>11</v>
      </c>
      <c r="AD75" s="16" t="s">
        <v>12</v>
      </c>
      <c r="AE75" s="16" t="s">
        <v>13</v>
      </c>
      <c r="AF75" s="16" t="s">
        <v>14</v>
      </c>
      <c r="AG75" s="16" t="s">
        <v>15</v>
      </c>
      <c r="AH75" s="16" t="s">
        <v>16</v>
      </c>
      <c r="AI75" s="16" t="s">
        <v>17</v>
      </c>
      <c r="AJ75" s="16" t="s">
        <v>18</v>
      </c>
      <c r="AK75" s="16" t="s">
        <v>19</v>
      </c>
      <c r="AL75" s="16" t="s">
        <v>20</v>
      </c>
      <c r="AM75" s="16" t="s">
        <v>21</v>
      </c>
      <c r="AN75" s="16" t="s">
        <v>22</v>
      </c>
      <c r="AO75" s="16" t="s">
        <v>23</v>
      </c>
      <c r="AP75" s="16" t="s">
        <v>24</v>
      </c>
      <c r="AQ75" s="16" t="s">
        <v>25</v>
      </c>
      <c r="AR75" s="16" t="s">
        <v>26</v>
      </c>
      <c r="AS75" s="16" t="s">
        <v>27</v>
      </c>
      <c r="AT75" s="16" t="s">
        <v>28</v>
      </c>
      <c r="AU75" s="16"/>
      <c r="AV75" s="16"/>
      <c r="AW75" s="16"/>
      <c r="AX75" s="16"/>
      <c r="AY75" s="16"/>
      <c r="AZ75" s="46"/>
      <c r="BA75" s="46"/>
    </row>
    <row r="76" spans="1:54" x14ac:dyDescent="0.35">
      <c r="A76" s="101"/>
      <c r="B76" s="101"/>
      <c r="C76" s="101"/>
      <c r="AZ76" s="46"/>
      <c r="BA76" s="46"/>
    </row>
    <row r="77" spans="1:54" x14ac:dyDescent="0.35">
      <c r="A77" s="101"/>
      <c r="B77" s="101"/>
      <c r="C77" s="103" t="s">
        <v>130</v>
      </c>
      <c r="D77" s="99"/>
      <c r="S77" s="102">
        <f>NPV('Key Vars Assumptions'!$B$10,V77:AT77)</f>
        <v>3949211.0232430608</v>
      </c>
      <c r="T77" s="102">
        <f>SUM(V77:AT77)</f>
        <v>6116644</v>
      </c>
      <c r="V77" s="30">
        <v>523</v>
      </c>
      <c r="W77" s="30">
        <v>50231</v>
      </c>
      <c r="X77" s="30">
        <v>187413</v>
      </c>
      <c r="Y77" s="30">
        <v>294809</v>
      </c>
      <c r="Z77" s="30">
        <v>294507</v>
      </c>
      <c r="AA77" s="30">
        <v>294607</v>
      </c>
      <c r="AB77" s="30">
        <v>294607</v>
      </c>
      <c r="AC77" s="30">
        <v>294607</v>
      </c>
      <c r="AD77" s="30">
        <v>294607</v>
      </c>
      <c r="AE77" s="30">
        <v>294607</v>
      </c>
      <c r="AF77" s="30">
        <v>294607</v>
      </c>
      <c r="AG77" s="30">
        <v>294607</v>
      </c>
      <c r="AH77" s="30">
        <v>294607</v>
      </c>
      <c r="AI77" s="30">
        <v>257896</v>
      </c>
      <c r="AJ77" s="30">
        <v>257896</v>
      </c>
      <c r="AK77" s="30">
        <v>257896</v>
      </c>
      <c r="AL77" s="30">
        <v>257896</v>
      </c>
      <c r="AM77" s="30">
        <v>257896</v>
      </c>
      <c r="AN77" s="30">
        <v>257896</v>
      </c>
      <c r="AO77" s="30">
        <v>257896</v>
      </c>
      <c r="AP77" s="30">
        <v>257896</v>
      </c>
      <c r="AQ77" s="30">
        <v>257567</v>
      </c>
      <c r="AR77" s="30">
        <v>226350</v>
      </c>
      <c r="AS77" s="30">
        <v>192610</v>
      </c>
      <c r="AT77" s="30">
        <v>192610</v>
      </c>
      <c r="AU77" s="30"/>
      <c r="AV77" s="30"/>
      <c r="AW77" s="30"/>
      <c r="AX77" s="30"/>
      <c r="AY77" s="30"/>
      <c r="AZ77" s="46"/>
      <c r="BA77" s="46"/>
    </row>
    <row r="78" spans="1:54" x14ac:dyDescent="0.35">
      <c r="AZ78" s="46"/>
      <c r="BA78" s="46"/>
    </row>
    <row r="79" spans="1:54" x14ac:dyDescent="0.35">
      <c r="U79" s="9">
        <v>1</v>
      </c>
      <c r="V79" s="9">
        <f>+U79/(1+'Key Vars Assumptions'!$B$10)</f>
        <v>0.96618357487922713</v>
      </c>
      <c r="W79" s="9">
        <f>+V79/(1+'Key Vars Assumptions'!$B$10)</f>
        <v>0.93351070036640305</v>
      </c>
      <c r="X79" s="9">
        <f>+W79/(1+'Key Vars Assumptions'!$B$10)</f>
        <v>0.90194270566802237</v>
      </c>
      <c r="Y79" s="9">
        <f>+X79/(1+'Key Vars Assumptions'!$B$10)</f>
        <v>0.87144222769857238</v>
      </c>
      <c r="Z79" s="9">
        <f>+Y79/(1+'Key Vars Assumptions'!$B$10)</f>
        <v>0.84197316685852408</v>
      </c>
      <c r="AA79" s="9">
        <f>+Z79/(1+'Key Vars Assumptions'!$B$10)</f>
        <v>0.81350064430775282</v>
      </c>
      <c r="AB79" s="9">
        <f>+AA79/(1+'Key Vars Assumptions'!$B$10)</f>
        <v>0.78599096068381924</v>
      </c>
      <c r="AC79" s="9">
        <f>+AB79/(1+'Key Vars Assumptions'!$B$10)</f>
        <v>0.75941155621625056</v>
      </c>
      <c r="AD79" s="9">
        <f>+AC79/(1+'Key Vars Assumptions'!$B$10)</f>
        <v>0.73373097218961414</v>
      </c>
      <c r="AE79" s="9">
        <f>+AD79/(1+'Key Vars Assumptions'!$B$10)</f>
        <v>0.70891881370977217</v>
      </c>
      <c r="AF79" s="9">
        <f>+AE79/(1+'Key Vars Assumptions'!$B$10)</f>
        <v>0.68494571372924851</v>
      </c>
      <c r="AG79" s="9">
        <f>+AF79/(1+'Key Vars Assumptions'!$B$10)</f>
        <v>0.66178329828912907</v>
      </c>
      <c r="AH79" s="9">
        <f>+AG79/(1+'Key Vars Assumptions'!$B$10)</f>
        <v>0.63940415293635666</v>
      </c>
      <c r="AI79" s="9">
        <f>+AH79/(1+'Key Vars Assumptions'!$B$10)</f>
        <v>0.61778179027667313</v>
      </c>
      <c r="AJ79" s="9">
        <f>+AI79/(1+'Key Vars Assumptions'!$B$10)</f>
        <v>0.59689061862480497</v>
      </c>
      <c r="AK79" s="9">
        <f>+AJ79/(1+'Key Vars Assumptions'!$B$10)</f>
        <v>0.57670591171478747</v>
      </c>
      <c r="AL79" s="9">
        <f>+AK79/(1+'Key Vars Assumptions'!$B$10)</f>
        <v>0.55720377943457733</v>
      </c>
      <c r="AM79" s="9">
        <f>+AL79/(1+'Key Vars Assumptions'!$B$10)</f>
        <v>0.53836113955031628</v>
      </c>
      <c r="AN79" s="9">
        <f>+AM79/(1+'Key Vars Assumptions'!$B$10)</f>
        <v>0.520155690386779</v>
      </c>
      <c r="AO79" s="9">
        <f>+AN79/(1+'Key Vars Assumptions'!$B$10)</f>
        <v>0.50256588443167061</v>
      </c>
      <c r="AP79" s="9">
        <f>+AO79/(1+'Key Vars Assumptions'!$B$10)</f>
        <v>0.48557090283253201</v>
      </c>
      <c r="AQ79" s="9">
        <f>+AP79/(1+'Key Vars Assumptions'!$B$10)</f>
        <v>0.46915063075606961</v>
      </c>
      <c r="AR79" s="9">
        <f>+AQ79/(1+'Key Vars Assumptions'!$B$10)</f>
        <v>0.45328563358074364</v>
      </c>
      <c r="AS79" s="9">
        <f>+AR79/(1+'Key Vars Assumptions'!$B$10)</f>
        <v>0.43795713389443836</v>
      </c>
      <c r="AT79" s="9">
        <f>+AS79/(1+'Key Vars Assumptions'!$B$10)</f>
        <v>0.42314698926998878</v>
      </c>
      <c r="AU79" s="9"/>
      <c r="AV79" s="9"/>
      <c r="AW79" s="9"/>
      <c r="AX79" s="9"/>
      <c r="AY79" s="9"/>
      <c r="AZ79" s="46"/>
      <c r="BA79" s="46"/>
    </row>
    <row r="80" spans="1:54" ht="15" thickBot="1" x14ac:dyDescent="0.4">
      <c r="D80" s="190" t="s">
        <v>131</v>
      </c>
      <c r="E80" s="190"/>
      <c r="F80" s="190"/>
      <c r="AZ80" s="46"/>
      <c r="BA80" s="46"/>
    </row>
    <row r="81" spans="19:53" ht="15" thickBot="1" x14ac:dyDescent="0.4">
      <c r="S81" s="37">
        <f>SUM(V81:AT81)</f>
        <v>3949211.0232430613</v>
      </c>
      <c r="V81" s="30">
        <f>+V77*V79</f>
        <v>505.31400966183577</v>
      </c>
      <c r="W81" s="30">
        <f t="shared" ref="W81:AT81" si="13">+W77*W79</f>
        <v>46891.175990104792</v>
      </c>
      <c r="X81" s="30">
        <f t="shared" si="13"/>
        <v>169035.78829736108</v>
      </c>
      <c r="Y81" s="30">
        <f t="shared" si="13"/>
        <v>256909.01170558843</v>
      </c>
      <c r="Z81" s="30">
        <f t="shared" si="13"/>
        <v>247966.99145200336</v>
      </c>
      <c r="AA81" s="30">
        <f t="shared" si="13"/>
        <v>239662.98431757413</v>
      </c>
      <c r="AB81" s="30">
        <f t="shared" si="13"/>
        <v>231558.43895417792</v>
      </c>
      <c r="AC81" s="30">
        <f t="shared" si="13"/>
        <v>223727.96034220094</v>
      </c>
      <c r="AD81" s="30">
        <f t="shared" si="13"/>
        <v>216162.28052386566</v>
      </c>
      <c r="AE81" s="30">
        <f t="shared" si="13"/>
        <v>208852.44495059486</v>
      </c>
      <c r="AF81" s="30">
        <f t="shared" si="13"/>
        <v>201789.8018846327</v>
      </c>
      <c r="AG81" s="30">
        <f t="shared" si="13"/>
        <v>194965.99215906544</v>
      </c>
      <c r="AH81" s="30">
        <f t="shared" si="13"/>
        <v>188372.93928412124</v>
      </c>
      <c r="AI81" s="30">
        <f t="shared" si="13"/>
        <v>159323.45258519289</v>
      </c>
      <c r="AJ81" s="30">
        <f t="shared" si="13"/>
        <v>153935.7029808627</v>
      </c>
      <c r="AK81" s="30">
        <f t="shared" si="13"/>
        <v>148730.14780759683</v>
      </c>
      <c r="AL81" s="30">
        <f t="shared" si="13"/>
        <v>143700.62590105974</v>
      </c>
      <c r="AM81" s="30">
        <f t="shared" si="13"/>
        <v>138841.18444546836</v>
      </c>
      <c r="AN81" s="30">
        <f t="shared" si="13"/>
        <v>134146.07192798876</v>
      </c>
      <c r="AO81" s="30">
        <f t="shared" si="13"/>
        <v>129609.73133139012</v>
      </c>
      <c r="AP81" s="30">
        <f t="shared" si="13"/>
        <v>125226.79355689867</v>
      </c>
      <c r="AQ81" s="30">
        <f t="shared" si="13"/>
        <v>120837.72051194859</v>
      </c>
      <c r="AR81" s="30">
        <f t="shared" si="13"/>
        <v>102601.20316100132</v>
      </c>
      <c r="AS81" s="30">
        <f t="shared" si="13"/>
        <v>84354.923559407776</v>
      </c>
      <c r="AT81" s="30">
        <f t="shared" si="13"/>
        <v>81502.341603292545</v>
      </c>
      <c r="AU81" s="30"/>
      <c r="AV81" s="30"/>
      <c r="AW81" s="30"/>
      <c r="AX81" s="30"/>
      <c r="AY81" s="30"/>
      <c r="AZ81" s="46"/>
      <c r="BA81" s="46"/>
    </row>
    <row r="82" spans="19:53" x14ac:dyDescent="0.35">
      <c r="AZ82" s="46"/>
      <c r="BA82" s="46"/>
    </row>
  </sheetData>
  <mergeCells count="4">
    <mergeCell ref="D56:F56"/>
    <mergeCell ref="D70:F70"/>
    <mergeCell ref="D72:F72"/>
    <mergeCell ref="D80:F80"/>
  </mergeCells>
  <phoneticPr fontId="14" type="noConversion"/>
  <pageMargins left="0.25" right="0.25" top="0.75" bottom="0.75" header="0.3" footer="0.3"/>
  <pageSetup paperSize="8" scale="41" fitToHeight="0" orientation="landscape" horizontalDpi="4294967293"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V78"/>
  <sheetViews>
    <sheetView workbookViewId="0">
      <pane xSplit="3" ySplit="4" topLeftCell="D32" activePane="bottomRight" state="frozen"/>
      <selection pane="topRight" activeCell="D1" sqref="D1"/>
      <selection pane="bottomLeft" activeCell="A5" sqref="A5"/>
      <selection pane="bottomRight" activeCell="R69" sqref="R69"/>
    </sheetView>
  </sheetViews>
  <sheetFormatPr defaultColWidth="9.1796875" defaultRowHeight="14.5" x14ac:dyDescent="0.35"/>
  <cols>
    <col min="1" max="1" width="9.1796875" style="104"/>
    <col min="2" max="2" width="11.81640625" style="104" bestFit="1" customWidth="1"/>
    <col min="3" max="3" width="25.54296875" style="104" bestFit="1" customWidth="1"/>
    <col min="4" max="4" width="10.81640625" style="104" bestFit="1" customWidth="1"/>
    <col min="5" max="5" width="11.26953125" style="104" customWidth="1"/>
    <col min="6" max="6" width="10.81640625" style="104" customWidth="1"/>
    <col min="7" max="10" width="9.54296875" style="104" bestFit="1" customWidth="1"/>
    <col min="11" max="11" width="10.26953125" style="104" customWidth="1"/>
    <col min="12" max="13" width="9.1796875" style="104"/>
    <col min="14" max="14" width="9.54296875" style="104" bestFit="1" customWidth="1"/>
    <col min="15" max="15" width="11.26953125" style="104" customWidth="1"/>
    <col min="16" max="16" width="9.54296875" style="104" customWidth="1"/>
    <col min="17" max="17" width="9.1796875" style="104"/>
    <col min="18" max="19" width="12.54296875" style="104" bestFit="1" customWidth="1"/>
    <col min="20" max="21" width="9.54296875" style="104" bestFit="1" customWidth="1"/>
    <col min="22" max="22" width="10.81640625" style="104" bestFit="1" customWidth="1"/>
    <col min="23" max="23" width="11" style="104" bestFit="1" customWidth="1"/>
    <col min="24" max="40" width="9.54296875" style="104" bestFit="1" customWidth="1"/>
    <col min="41" max="41" width="9.26953125" style="104" bestFit="1" customWidth="1"/>
    <col min="42" max="42" width="9.7265625" style="104" bestFit="1" customWidth="1"/>
    <col min="43" max="45" width="9.26953125" style="104" bestFit="1" customWidth="1"/>
    <col min="46" max="46" width="9.1796875" style="104"/>
    <col min="47" max="47" width="22.453125" style="104" customWidth="1"/>
    <col min="48" max="16384" width="9.1796875" style="104"/>
  </cols>
  <sheetData>
    <row r="1" spans="1:74" ht="15.5" x14ac:dyDescent="0.35">
      <c r="A1" s="7" t="s">
        <v>182</v>
      </c>
      <c r="D1" s="53"/>
      <c r="E1" s="53"/>
      <c r="F1" s="53"/>
      <c r="G1" s="53"/>
      <c r="H1" s="53"/>
      <c r="I1" s="53"/>
      <c r="J1" s="53"/>
      <c r="K1" s="53"/>
      <c r="L1" s="53"/>
      <c r="M1" s="53"/>
      <c r="N1" s="53"/>
      <c r="O1" s="53"/>
      <c r="P1" s="53"/>
    </row>
    <row r="2" spans="1:74" x14ac:dyDescent="0.35">
      <c r="A2" s="101" t="s">
        <v>46</v>
      </c>
      <c r="B2" s="101"/>
      <c r="C2" s="101"/>
      <c r="D2" s="54"/>
      <c r="E2" s="54"/>
      <c r="F2" s="54"/>
      <c r="G2" s="54"/>
      <c r="H2" s="54"/>
      <c r="I2" s="54"/>
      <c r="J2" s="54"/>
      <c r="K2" s="54"/>
      <c r="L2" s="54"/>
      <c r="M2" s="54"/>
      <c r="N2" s="54"/>
      <c r="O2" s="54"/>
      <c r="P2" s="54"/>
    </row>
    <row r="3" spans="1:74" s="4" customFormat="1" ht="22" x14ac:dyDescent="0.35">
      <c r="A3" s="15" t="s">
        <v>30</v>
      </c>
      <c r="B3" s="15" t="s">
        <v>31</v>
      </c>
      <c r="C3" s="15"/>
      <c r="D3" s="55" t="s">
        <v>32</v>
      </c>
      <c r="E3" s="55" t="s">
        <v>37</v>
      </c>
      <c r="F3" s="55" t="s">
        <v>35</v>
      </c>
      <c r="G3" s="55" t="s">
        <v>36</v>
      </c>
      <c r="H3" s="55" t="s">
        <v>38</v>
      </c>
      <c r="I3" s="55" t="s">
        <v>39</v>
      </c>
      <c r="J3" s="55" t="s">
        <v>40</v>
      </c>
      <c r="K3" s="55" t="s">
        <v>41</v>
      </c>
      <c r="L3" s="55" t="s">
        <v>42</v>
      </c>
      <c r="M3" s="55" t="s">
        <v>86</v>
      </c>
      <c r="N3" s="55" t="s">
        <v>91</v>
      </c>
      <c r="O3" s="16" t="s">
        <v>127</v>
      </c>
      <c r="P3" s="55" t="s">
        <v>51</v>
      </c>
      <c r="Q3" s="17"/>
      <c r="R3" s="16" t="s">
        <v>49</v>
      </c>
      <c r="S3" s="16" t="s">
        <v>48</v>
      </c>
      <c r="T3" s="17"/>
      <c r="U3" s="16" t="s">
        <v>4</v>
      </c>
      <c r="V3" s="16" t="s">
        <v>5</v>
      </c>
      <c r="W3" s="16" t="s">
        <v>6</v>
      </c>
      <c r="X3" s="16" t="s">
        <v>7</v>
      </c>
      <c r="Y3" s="16" t="s">
        <v>8</v>
      </c>
      <c r="Z3" s="16" t="s">
        <v>9</v>
      </c>
      <c r="AA3" s="16" t="s">
        <v>10</v>
      </c>
      <c r="AB3" s="16" t="s">
        <v>11</v>
      </c>
      <c r="AC3" s="16" t="s">
        <v>12</v>
      </c>
      <c r="AD3" s="16" t="s">
        <v>13</v>
      </c>
      <c r="AE3" s="16" t="s">
        <v>14</v>
      </c>
      <c r="AF3" s="16" t="s">
        <v>15</v>
      </c>
      <c r="AG3" s="16" t="s">
        <v>16</v>
      </c>
      <c r="AH3" s="16" t="s">
        <v>17</v>
      </c>
      <c r="AI3" s="16" t="s">
        <v>18</v>
      </c>
      <c r="AJ3" s="16" t="s">
        <v>19</v>
      </c>
      <c r="AK3" s="16" t="s">
        <v>20</v>
      </c>
      <c r="AL3" s="16" t="s">
        <v>21</v>
      </c>
      <c r="AM3" s="16" t="s">
        <v>22</v>
      </c>
      <c r="AN3" s="16" t="s">
        <v>23</v>
      </c>
      <c r="AO3" s="16" t="s">
        <v>24</v>
      </c>
      <c r="AP3" s="16" t="s">
        <v>25</v>
      </c>
      <c r="AQ3" s="16" t="s">
        <v>26</v>
      </c>
      <c r="AR3" s="16" t="s">
        <v>27</v>
      </c>
      <c r="AS3" s="16" t="s">
        <v>28</v>
      </c>
      <c r="AU3" s="16" t="s">
        <v>101</v>
      </c>
    </row>
    <row r="4" spans="1:74" x14ac:dyDescent="0.35">
      <c r="A4" s="101"/>
      <c r="B4" s="101"/>
      <c r="C4" s="101"/>
      <c r="D4" s="56"/>
      <c r="E4" s="56"/>
      <c r="F4" s="56"/>
      <c r="G4" s="56"/>
      <c r="H4" s="56"/>
      <c r="I4" s="56"/>
      <c r="J4" s="56"/>
      <c r="K4" s="56"/>
      <c r="L4" s="56"/>
      <c r="M4" s="56"/>
      <c r="N4" s="56"/>
      <c r="O4" s="56"/>
      <c r="P4" s="56"/>
      <c r="Q4" s="6"/>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row>
    <row r="5" spans="1:74" x14ac:dyDescent="0.35">
      <c r="A5" s="101" t="s">
        <v>33</v>
      </c>
      <c r="B5" s="101" t="s">
        <v>34</v>
      </c>
      <c r="C5" s="101" t="s">
        <v>32</v>
      </c>
      <c r="D5" s="38">
        <f>+'Option 5A'!D5</f>
        <v>465750</v>
      </c>
      <c r="E5" s="59"/>
      <c r="F5" s="59"/>
      <c r="G5" s="59"/>
      <c r="H5" s="59"/>
      <c r="I5" s="59"/>
      <c r="J5" s="59"/>
      <c r="K5" s="59"/>
      <c r="L5" s="59"/>
      <c r="M5" s="59"/>
      <c r="N5" s="59"/>
      <c r="O5" s="59"/>
      <c r="P5" s="59"/>
      <c r="Q5" s="33"/>
      <c r="R5" s="60">
        <f>NPV('Key Vars Assumptions'!$B$10,U5:AS5)</f>
        <v>430127.0002975284</v>
      </c>
      <c r="S5" s="60">
        <f t="shared" ref="S5:S17" si="0">SUM(U5:AS5)</f>
        <v>465750</v>
      </c>
      <c r="T5" s="31"/>
      <c r="U5" s="51">
        <f>+'Option 5A'!U5</f>
        <v>107750</v>
      </c>
      <c r="V5" s="51">
        <f>+'Option 5A'!V5</f>
        <v>99000</v>
      </c>
      <c r="W5" s="51">
        <f>+'Option 5A'!W5</f>
        <v>259000</v>
      </c>
      <c r="X5" s="119">
        <v>0</v>
      </c>
      <c r="Y5" s="119">
        <v>0</v>
      </c>
      <c r="Z5" s="119">
        <v>0</v>
      </c>
      <c r="AA5" s="119">
        <v>0</v>
      </c>
      <c r="AB5" s="119">
        <v>0</v>
      </c>
      <c r="AC5" s="119">
        <v>0</v>
      </c>
      <c r="AD5" s="119">
        <v>0</v>
      </c>
      <c r="AE5" s="119">
        <v>0</v>
      </c>
      <c r="AF5" s="119">
        <v>0</v>
      </c>
      <c r="AG5" s="119">
        <v>0</v>
      </c>
      <c r="AH5" s="119">
        <v>0</v>
      </c>
      <c r="AI5" s="119">
        <v>0</v>
      </c>
      <c r="AJ5" s="119">
        <v>0</v>
      </c>
      <c r="AK5" s="119">
        <v>0</v>
      </c>
      <c r="AL5" s="119">
        <v>0</v>
      </c>
      <c r="AM5" s="119">
        <v>0</v>
      </c>
      <c r="AN5" s="119">
        <v>0</v>
      </c>
      <c r="AO5" s="119">
        <v>0</v>
      </c>
      <c r="AP5" s="119">
        <v>0</v>
      </c>
      <c r="AQ5" s="119">
        <v>0</v>
      </c>
      <c r="AR5" s="119">
        <v>0</v>
      </c>
      <c r="AS5" s="119">
        <v>0</v>
      </c>
    </row>
    <row r="6" spans="1:74" x14ac:dyDescent="0.35">
      <c r="A6" s="101" t="s">
        <v>33</v>
      </c>
      <c r="B6" s="101" t="s">
        <v>34</v>
      </c>
      <c r="C6" s="101" t="s">
        <v>37</v>
      </c>
      <c r="D6" s="61"/>
      <c r="E6" s="38">
        <f>+'Option 5A'!E6</f>
        <v>180015</v>
      </c>
      <c r="F6" s="61"/>
      <c r="G6" s="61"/>
      <c r="H6" s="61"/>
      <c r="I6" s="61"/>
      <c r="J6" s="61"/>
      <c r="K6" s="61"/>
      <c r="L6" s="61"/>
      <c r="M6" s="61"/>
      <c r="N6" s="61"/>
      <c r="O6" s="61"/>
      <c r="P6" s="61"/>
      <c r="Q6" s="33"/>
      <c r="R6" s="60">
        <f>NPV('Key Vars Assumptions'!$B$10,U6:AS6)</f>
        <v>0</v>
      </c>
      <c r="S6" s="60">
        <f t="shared" si="0"/>
        <v>0</v>
      </c>
      <c r="T6" s="31"/>
      <c r="U6" s="51">
        <f>+'Option 5A'!U6</f>
        <v>0</v>
      </c>
      <c r="V6" s="51">
        <f>+'Option 5A'!V6</f>
        <v>0</v>
      </c>
      <c r="W6" s="51">
        <f>+'Option 5A'!W6</f>
        <v>0</v>
      </c>
      <c r="X6" s="119">
        <v>0</v>
      </c>
      <c r="Y6" s="119">
        <v>0</v>
      </c>
      <c r="Z6" s="119">
        <v>0</v>
      </c>
      <c r="AA6" s="119">
        <v>0</v>
      </c>
      <c r="AB6" s="119">
        <v>0</v>
      </c>
      <c r="AC6" s="119">
        <v>0</v>
      </c>
      <c r="AD6" s="119">
        <v>0</v>
      </c>
      <c r="AE6" s="119">
        <v>0</v>
      </c>
      <c r="AF6" s="119">
        <v>0</v>
      </c>
      <c r="AG6" s="119">
        <v>0</v>
      </c>
      <c r="AH6" s="119">
        <v>0</v>
      </c>
      <c r="AI6" s="119">
        <v>0</v>
      </c>
      <c r="AJ6" s="119">
        <v>0</v>
      </c>
      <c r="AK6" s="119">
        <v>0</v>
      </c>
      <c r="AL6" s="119">
        <v>0</v>
      </c>
      <c r="AM6" s="119">
        <v>0</v>
      </c>
      <c r="AN6" s="119">
        <v>0</v>
      </c>
      <c r="AO6" s="119">
        <v>0</v>
      </c>
      <c r="AP6" s="119">
        <v>0</v>
      </c>
      <c r="AQ6" s="119">
        <v>0</v>
      </c>
      <c r="AR6" s="119">
        <v>0</v>
      </c>
      <c r="AS6" s="119">
        <v>0</v>
      </c>
    </row>
    <row r="7" spans="1:74" x14ac:dyDescent="0.35">
      <c r="A7" s="101" t="s">
        <v>33</v>
      </c>
      <c r="B7" s="101" t="s">
        <v>34</v>
      </c>
      <c r="C7" s="101" t="s">
        <v>35</v>
      </c>
      <c r="D7" s="61"/>
      <c r="E7" s="61"/>
      <c r="F7" s="38">
        <f>+'Option 5A'!F7</f>
        <v>8136</v>
      </c>
      <c r="G7" s="59"/>
      <c r="H7" s="61"/>
      <c r="I7" s="61"/>
      <c r="J7" s="61"/>
      <c r="K7" s="61"/>
      <c r="L7" s="61"/>
      <c r="M7" s="61"/>
      <c r="N7" s="61"/>
      <c r="O7" s="61"/>
      <c r="P7" s="61"/>
      <c r="Q7" s="33"/>
      <c r="R7" s="60">
        <f>NPV('Key Vars Assumptions'!$B$10,U7:AS7)</f>
        <v>0</v>
      </c>
      <c r="S7" s="60">
        <f t="shared" si="0"/>
        <v>0</v>
      </c>
      <c r="T7" s="31"/>
      <c r="U7" s="51">
        <f>+'Option 5A'!U7</f>
        <v>0</v>
      </c>
      <c r="V7" s="51">
        <f>+'Option 5A'!V7</f>
        <v>0</v>
      </c>
      <c r="W7" s="51">
        <f>+'Option 5A'!W7</f>
        <v>0</v>
      </c>
      <c r="X7" s="119">
        <v>0</v>
      </c>
      <c r="Y7" s="119">
        <v>0</v>
      </c>
      <c r="Z7" s="119">
        <v>0</v>
      </c>
      <c r="AA7" s="119">
        <v>0</v>
      </c>
      <c r="AB7" s="119">
        <v>0</v>
      </c>
      <c r="AC7" s="119">
        <v>0</v>
      </c>
      <c r="AD7" s="119">
        <v>0</v>
      </c>
      <c r="AE7" s="119">
        <v>0</v>
      </c>
      <c r="AF7" s="119">
        <v>0</v>
      </c>
      <c r="AG7" s="119">
        <v>0</v>
      </c>
      <c r="AH7" s="119">
        <v>0</v>
      </c>
      <c r="AI7" s="119">
        <v>0</v>
      </c>
      <c r="AJ7" s="119">
        <v>0</v>
      </c>
      <c r="AK7" s="119">
        <v>0</v>
      </c>
      <c r="AL7" s="119">
        <v>0</v>
      </c>
      <c r="AM7" s="119">
        <v>0</v>
      </c>
      <c r="AN7" s="119">
        <v>0</v>
      </c>
      <c r="AO7" s="119">
        <v>0</v>
      </c>
      <c r="AP7" s="119">
        <v>0</v>
      </c>
      <c r="AQ7" s="119">
        <v>0</v>
      </c>
      <c r="AR7" s="119">
        <v>0</v>
      </c>
      <c r="AS7" s="119">
        <v>0</v>
      </c>
    </row>
    <row r="8" spans="1:74" x14ac:dyDescent="0.35">
      <c r="A8" s="101" t="s">
        <v>33</v>
      </c>
      <c r="B8" s="101" t="s">
        <v>34</v>
      </c>
      <c r="C8" s="101" t="s">
        <v>36</v>
      </c>
      <c r="D8" s="61"/>
      <c r="E8" s="61"/>
      <c r="F8" s="61"/>
      <c r="G8" s="38">
        <f>+'Option 5A'!G8</f>
        <v>4842</v>
      </c>
      <c r="H8" s="61"/>
      <c r="I8" s="61"/>
      <c r="J8" s="61"/>
      <c r="K8" s="61"/>
      <c r="L8" s="61"/>
      <c r="M8" s="61"/>
      <c r="N8" s="61"/>
      <c r="O8" s="61"/>
      <c r="P8" s="61"/>
      <c r="Q8" s="33"/>
      <c r="R8" s="60">
        <f>NPV('Key Vars Assumptions'!$B$10,U8:AS8)</f>
        <v>0</v>
      </c>
      <c r="S8" s="60">
        <f t="shared" si="0"/>
        <v>0</v>
      </c>
      <c r="T8" s="31"/>
      <c r="U8" s="51">
        <f>+'Option 5A'!U8</f>
        <v>0</v>
      </c>
      <c r="V8" s="51">
        <f>+'Option 5A'!V8</f>
        <v>0</v>
      </c>
      <c r="W8" s="51">
        <f>+'Option 5A'!W8</f>
        <v>0</v>
      </c>
      <c r="X8" s="119">
        <v>0</v>
      </c>
      <c r="Y8" s="119">
        <v>0</v>
      </c>
      <c r="Z8" s="119">
        <v>0</v>
      </c>
      <c r="AA8" s="119">
        <v>0</v>
      </c>
      <c r="AB8" s="119">
        <v>0</v>
      </c>
      <c r="AC8" s="119">
        <v>0</v>
      </c>
      <c r="AD8" s="119">
        <v>0</v>
      </c>
      <c r="AE8" s="119">
        <v>0</v>
      </c>
      <c r="AF8" s="119">
        <v>0</v>
      </c>
      <c r="AG8" s="119">
        <v>0</v>
      </c>
      <c r="AH8" s="119">
        <v>0</v>
      </c>
      <c r="AI8" s="119">
        <v>0</v>
      </c>
      <c r="AJ8" s="119">
        <v>0</v>
      </c>
      <c r="AK8" s="119">
        <v>0</v>
      </c>
      <c r="AL8" s="119">
        <v>0</v>
      </c>
      <c r="AM8" s="119">
        <v>0</v>
      </c>
      <c r="AN8" s="119">
        <v>0</v>
      </c>
      <c r="AO8" s="119">
        <v>0</v>
      </c>
      <c r="AP8" s="119">
        <v>0</v>
      </c>
      <c r="AQ8" s="119">
        <v>0</v>
      </c>
      <c r="AR8" s="119">
        <v>0</v>
      </c>
      <c r="AS8" s="119">
        <v>0</v>
      </c>
    </row>
    <row r="9" spans="1:74" x14ac:dyDescent="0.35">
      <c r="A9" s="101" t="s">
        <v>33</v>
      </c>
      <c r="B9" s="101" t="s">
        <v>34</v>
      </c>
      <c r="C9" s="101" t="s">
        <v>38</v>
      </c>
      <c r="D9" s="61"/>
      <c r="E9" s="61"/>
      <c r="F9" s="61"/>
      <c r="G9" s="61"/>
      <c r="H9" s="38">
        <f>+'Option 5A'!H9</f>
        <v>21024</v>
      </c>
      <c r="I9" s="61"/>
      <c r="J9" s="61"/>
      <c r="K9" s="61"/>
      <c r="L9" s="61"/>
      <c r="M9" s="61"/>
      <c r="N9" s="61"/>
      <c r="O9" s="61"/>
      <c r="P9" s="61"/>
      <c r="Q9" s="33"/>
      <c r="R9" s="60">
        <f>NPV('Key Vars Assumptions'!$B$10,U9:AS9)</f>
        <v>0</v>
      </c>
      <c r="S9" s="60">
        <f t="shared" si="0"/>
        <v>0</v>
      </c>
      <c r="T9" s="31"/>
      <c r="U9" s="51">
        <f>+'Option 5A'!U9</f>
        <v>0</v>
      </c>
      <c r="V9" s="51">
        <f>+'Option 5A'!V9</f>
        <v>0</v>
      </c>
      <c r="W9" s="51">
        <f>+'Option 5A'!W9</f>
        <v>0</v>
      </c>
      <c r="X9" s="119">
        <v>0</v>
      </c>
      <c r="Y9" s="119">
        <v>0</v>
      </c>
      <c r="Z9" s="119">
        <v>0</v>
      </c>
      <c r="AA9" s="119">
        <v>0</v>
      </c>
      <c r="AB9" s="119">
        <v>0</v>
      </c>
      <c r="AC9" s="119">
        <v>0</v>
      </c>
      <c r="AD9" s="119">
        <v>0</v>
      </c>
      <c r="AE9" s="119">
        <v>0</v>
      </c>
      <c r="AF9" s="119">
        <v>0</v>
      </c>
      <c r="AG9" s="119">
        <v>0</v>
      </c>
      <c r="AH9" s="119">
        <v>0</v>
      </c>
      <c r="AI9" s="119">
        <v>0</v>
      </c>
      <c r="AJ9" s="119">
        <v>0</v>
      </c>
      <c r="AK9" s="119">
        <v>0</v>
      </c>
      <c r="AL9" s="119">
        <v>0</v>
      </c>
      <c r="AM9" s="119">
        <v>0</v>
      </c>
      <c r="AN9" s="119">
        <v>0</v>
      </c>
      <c r="AO9" s="119">
        <v>0</v>
      </c>
      <c r="AP9" s="119">
        <v>0</v>
      </c>
      <c r="AQ9" s="119">
        <v>0</v>
      </c>
      <c r="AR9" s="119">
        <v>0</v>
      </c>
      <c r="AS9" s="119">
        <v>0</v>
      </c>
    </row>
    <row r="10" spans="1:74" x14ac:dyDescent="0.35">
      <c r="A10" s="101" t="s">
        <v>33</v>
      </c>
      <c r="B10" s="101" t="s">
        <v>34</v>
      </c>
      <c r="C10" s="101" t="s">
        <v>39</v>
      </c>
      <c r="D10" s="61"/>
      <c r="E10" s="61"/>
      <c r="F10" s="61"/>
      <c r="G10" s="61"/>
      <c r="H10" s="61"/>
      <c r="I10" s="38">
        <f>+'Option 5A'!I10</f>
        <v>0</v>
      </c>
      <c r="J10" s="61"/>
      <c r="K10" s="61"/>
      <c r="L10" s="61"/>
      <c r="M10" s="61"/>
      <c r="N10" s="61"/>
      <c r="O10" s="61"/>
      <c r="P10" s="61"/>
      <c r="Q10" s="33"/>
      <c r="R10" s="60">
        <f>NPV('Key Vars Assumptions'!$B$10,U10:AS10)</f>
        <v>0</v>
      </c>
      <c r="S10" s="60">
        <f t="shared" si="0"/>
        <v>0</v>
      </c>
      <c r="T10" s="31"/>
      <c r="U10" s="51">
        <f>+'Option 5A'!U10</f>
        <v>0</v>
      </c>
      <c r="V10" s="51">
        <f>+'Option 5A'!V10</f>
        <v>0</v>
      </c>
      <c r="W10" s="51">
        <f>+'Option 5A'!W10</f>
        <v>0</v>
      </c>
      <c r="X10" s="119">
        <v>0</v>
      </c>
      <c r="Y10" s="119">
        <v>0</v>
      </c>
      <c r="Z10" s="119">
        <v>0</v>
      </c>
      <c r="AA10" s="119">
        <v>0</v>
      </c>
      <c r="AB10" s="119">
        <v>0</v>
      </c>
      <c r="AC10" s="119">
        <v>0</v>
      </c>
      <c r="AD10" s="119">
        <v>0</v>
      </c>
      <c r="AE10" s="119">
        <v>0</v>
      </c>
      <c r="AF10" s="119">
        <v>0</v>
      </c>
      <c r="AG10" s="119">
        <v>0</v>
      </c>
      <c r="AH10" s="119">
        <v>0</v>
      </c>
      <c r="AI10" s="119">
        <v>0</v>
      </c>
      <c r="AJ10" s="119">
        <v>0</v>
      </c>
      <c r="AK10" s="119">
        <v>0</v>
      </c>
      <c r="AL10" s="119">
        <v>0</v>
      </c>
      <c r="AM10" s="119">
        <v>0</v>
      </c>
      <c r="AN10" s="119">
        <v>0</v>
      </c>
      <c r="AO10" s="119">
        <v>0</v>
      </c>
      <c r="AP10" s="119">
        <v>0</v>
      </c>
      <c r="AQ10" s="119">
        <v>0</v>
      </c>
      <c r="AR10" s="119">
        <v>0</v>
      </c>
      <c r="AS10" s="119">
        <v>0</v>
      </c>
    </row>
    <row r="11" spans="1:74" x14ac:dyDescent="0.35">
      <c r="A11" s="101" t="s">
        <v>33</v>
      </c>
      <c r="B11" s="101" t="s">
        <v>34</v>
      </c>
      <c r="C11" s="101" t="s">
        <v>40</v>
      </c>
      <c r="D11" s="61"/>
      <c r="E11" s="61"/>
      <c r="F11" s="61"/>
      <c r="G11" s="61"/>
      <c r="H11" s="61"/>
      <c r="I11" s="61"/>
      <c r="J11" s="38">
        <f>+'Option 5A'!J11</f>
        <v>27660</v>
      </c>
      <c r="K11" s="59"/>
      <c r="L11" s="61"/>
      <c r="M11" s="61"/>
      <c r="N11" s="61"/>
      <c r="O11" s="61"/>
      <c r="P11" s="61"/>
      <c r="Q11" s="33"/>
      <c r="R11" s="60">
        <f>NPV('Key Vars Assumptions'!$B$10,U11:AS11)</f>
        <v>0</v>
      </c>
      <c r="S11" s="60">
        <f t="shared" si="0"/>
        <v>0</v>
      </c>
      <c r="T11" s="31"/>
      <c r="U11" s="51">
        <f>+'Option 5A'!U11</f>
        <v>0</v>
      </c>
      <c r="V11" s="51">
        <f>+'Option 5A'!V11</f>
        <v>0</v>
      </c>
      <c r="W11" s="51">
        <f>+'Option 5A'!W11</f>
        <v>0</v>
      </c>
      <c r="X11" s="119">
        <v>0</v>
      </c>
      <c r="Y11" s="119">
        <v>0</v>
      </c>
      <c r="Z11" s="119">
        <v>0</v>
      </c>
      <c r="AA11" s="119">
        <v>0</v>
      </c>
      <c r="AB11" s="119">
        <v>0</v>
      </c>
      <c r="AC11" s="119">
        <v>0</v>
      </c>
      <c r="AD11" s="119">
        <v>0</v>
      </c>
      <c r="AE11" s="119">
        <v>0</v>
      </c>
      <c r="AF11" s="119">
        <v>0</v>
      </c>
      <c r="AG11" s="119">
        <v>0</v>
      </c>
      <c r="AH11" s="119">
        <v>0</v>
      </c>
      <c r="AI11" s="119">
        <v>0</v>
      </c>
      <c r="AJ11" s="119">
        <v>0</v>
      </c>
      <c r="AK11" s="119">
        <v>0</v>
      </c>
      <c r="AL11" s="119">
        <v>0</v>
      </c>
      <c r="AM11" s="119">
        <v>0</v>
      </c>
      <c r="AN11" s="119">
        <v>0</v>
      </c>
      <c r="AO11" s="119">
        <v>0</v>
      </c>
      <c r="AP11" s="119">
        <v>0</v>
      </c>
      <c r="AQ11" s="119">
        <v>0</v>
      </c>
      <c r="AR11" s="119">
        <v>0</v>
      </c>
      <c r="AS11" s="119">
        <v>0</v>
      </c>
    </row>
    <row r="12" spans="1:74" x14ac:dyDescent="0.35">
      <c r="A12" s="101" t="s">
        <v>33</v>
      </c>
      <c r="B12" s="101" t="s">
        <v>34</v>
      </c>
      <c r="C12" s="103" t="s">
        <v>71</v>
      </c>
      <c r="D12" s="61"/>
      <c r="E12" s="61"/>
      <c r="F12" s="61"/>
      <c r="G12" s="61"/>
      <c r="H12" s="61"/>
      <c r="I12" s="61"/>
      <c r="J12" s="61"/>
      <c r="K12" s="38">
        <f>+'Option 5A'!K12</f>
        <v>26952</v>
      </c>
      <c r="L12" s="61"/>
      <c r="M12" s="61"/>
      <c r="N12" s="61"/>
      <c r="O12" s="61"/>
      <c r="P12" s="61"/>
      <c r="Q12" s="33"/>
      <c r="R12" s="60">
        <f>NPV('Key Vars Assumptions'!$B$10,U12:AS12)</f>
        <v>25169.906636528256</v>
      </c>
      <c r="S12" s="60">
        <f t="shared" si="0"/>
        <v>26952</v>
      </c>
      <c r="T12" s="31"/>
      <c r="U12" s="51">
        <f>+'Option 5A'!U12</f>
        <v>8984</v>
      </c>
      <c r="V12" s="51">
        <f>+'Option 5A'!V12</f>
        <v>8984</v>
      </c>
      <c r="W12" s="51">
        <f>+'Option 5A'!W12</f>
        <v>8984</v>
      </c>
      <c r="X12" s="119">
        <v>0</v>
      </c>
      <c r="Y12" s="119">
        <v>0</v>
      </c>
      <c r="Z12" s="119">
        <v>0</v>
      </c>
      <c r="AA12" s="119">
        <v>0</v>
      </c>
      <c r="AB12" s="119">
        <v>0</v>
      </c>
      <c r="AC12" s="119">
        <v>0</v>
      </c>
      <c r="AD12" s="119">
        <v>0</v>
      </c>
      <c r="AE12" s="119">
        <v>0</v>
      </c>
      <c r="AF12" s="119">
        <v>0</v>
      </c>
      <c r="AG12" s="119">
        <v>0</v>
      </c>
      <c r="AH12" s="119">
        <v>0</v>
      </c>
      <c r="AI12" s="119">
        <v>0</v>
      </c>
      <c r="AJ12" s="119">
        <v>0</v>
      </c>
      <c r="AK12" s="119">
        <v>0</v>
      </c>
      <c r="AL12" s="119">
        <v>0</v>
      </c>
      <c r="AM12" s="119">
        <v>0</v>
      </c>
      <c r="AN12" s="119">
        <v>0</v>
      </c>
      <c r="AO12" s="119">
        <v>0</v>
      </c>
      <c r="AP12" s="119">
        <v>0</v>
      </c>
      <c r="AQ12" s="119">
        <v>0</v>
      </c>
      <c r="AR12" s="119">
        <v>0</v>
      </c>
      <c r="AS12" s="119">
        <v>0</v>
      </c>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row>
    <row r="13" spans="1:74" x14ac:dyDescent="0.35">
      <c r="A13" s="101" t="s">
        <v>33</v>
      </c>
      <c r="B13" s="101" t="s">
        <v>34</v>
      </c>
      <c r="C13" s="101" t="s">
        <v>42</v>
      </c>
      <c r="D13" s="61"/>
      <c r="E13" s="61"/>
      <c r="F13" s="61"/>
      <c r="G13" s="61"/>
      <c r="H13" s="61"/>
      <c r="I13" s="61"/>
      <c r="J13" s="61"/>
      <c r="K13" s="61"/>
      <c r="L13" s="38">
        <f>+'Option 5A'!L13</f>
        <v>2500</v>
      </c>
      <c r="M13" s="61"/>
      <c r="N13" s="61"/>
      <c r="O13" s="61"/>
      <c r="P13" s="61"/>
      <c r="Q13" s="33"/>
      <c r="R13" s="60">
        <f>NPV('Key Vars Assumptions'!$B$10,U13:AS13)</f>
        <v>450.97135283401116</v>
      </c>
      <c r="S13" s="60">
        <f t="shared" si="0"/>
        <v>500</v>
      </c>
      <c r="T13" s="31"/>
      <c r="U13" s="51">
        <f>+'Option 5A'!U13</f>
        <v>0</v>
      </c>
      <c r="V13" s="51">
        <f>+'Option 5A'!V13</f>
        <v>0</v>
      </c>
      <c r="W13" s="51">
        <f>+'Option 5A'!W13</f>
        <v>500</v>
      </c>
      <c r="X13" s="51">
        <f>+'DoMin Template'!W13</f>
        <v>0</v>
      </c>
      <c r="Y13" s="51">
        <f>+'DoMin Template'!X13</f>
        <v>0</v>
      </c>
      <c r="Z13" s="51">
        <f>+'DoMin Template'!Y13</f>
        <v>0</v>
      </c>
      <c r="AA13" s="51">
        <f>+'DoMin Template'!Z13</f>
        <v>0</v>
      </c>
      <c r="AB13" s="51">
        <f>+'DoMin Template'!AA13</f>
        <v>0</v>
      </c>
      <c r="AC13" s="51">
        <f>+'DoMin Template'!AB13</f>
        <v>0</v>
      </c>
      <c r="AD13" s="51">
        <f>+'DoMin Template'!AC13</f>
        <v>0</v>
      </c>
      <c r="AE13" s="51">
        <f>+'DoMin Template'!AD13</f>
        <v>0</v>
      </c>
      <c r="AF13" s="51">
        <f>+'DoMin Template'!AE13</f>
        <v>0</v>
      </c>
      <c r="AG13" s="51">
        <f>+'DoMin Template'!AF13</f>
        <v>0</v>
      </c>
      <c r="AH13" s="51">
        <f>+'DoMin Template'!AG13</f>
        <v>0</v>
      </c>
      <c r="AI13" s="51">
        <f>+'DoMin Template'!AH13</f>
        <v>0</v>
      </c>
      <c r="AJ13" s="51">
        <f>+'DoMin Template'!AI13</f>
        <v>0</v>
      </c>
      <c r="AK13" s="51">
        <f>+'DoMin Template'!AJ13</f>
        <v>0</v>
      </c>
      <c r="AL13" s="51">
        <f>+'DoMin Template'!AK13</f>
        <v>0</v>
      </c>
      <c r="AM13" s="51">
        <f>+'DoMin Template'!AL13</f>
        <v>0</v>
      </c>
      <c r="AN13" s="51">
        <f>+'DoMin Template'!AM13</f>
        <v>0</v>
      </c>
      <c r="AO13" s="51">
        <f>+'DoMin Template'!AN13</f>
        <v>0</v>
      </c>
      <c r="AP13" s="51">
        <f>+'DoMin Template'!AO13</f>
        <v>0</v>
      </c>
      <c r="AQ13" s="51">
        <f>+'DoMin Template'!AP13</f>
        <v>0</v>
      </c>
      <c r="AR13" s="51">
        <f>+'DoMin Template'!AQ13</f>
        <v>0</v>
      </c>
      <c r="AS13" s="119">
        <v>0</v>
      </c>
    </row>
    <row r="14" spans="1:74" x14ac:dyDescent="0.35">
      <c r="A14" s="101" t="s">
        <v>33</v>
      </c>
      <c r="B14" s="101" t="s">
        <v>34</v>
      </c>
      <c r="C14" s="101" t="s">
        <v>86</v>
      </c>
      <c r="D14" s="61"/>
      <c r="E14" s="61"/>
      <c r="F14" s="61"/>
      <c r="G14" s="61"/>
      <c r="H14" s="61"/>
      <c r="I14" s="61"/>
      <c r="J14" s="61"/>
      <c r="K14" s="61"/>
      <c r="L14" s="61"/>
      <c r="M14" s="38">
        <f>+'Option 5A'!M14</f>
        <v>14816</v>
      </c>
      <c r="N14" s="61"/>
      <c r="O14" s="61"/>
      <c r="P14" s="61"/>
      <c r="Q14" s="33"/>
      <c r="R14" s="60">
        <f>NPV('Key Vars Assumptions'!$B$10,U14:AS14)</f>
        <v>0</v>
      </c>
      <c r="S14" s="60">
        <f t="shared" si="0"/>
        <v>0</v>
      </c>
      <c r="T14" s="31"/>
      <c r="U14" s="51">
        <f>+'Option 5A'!U14</f>
        <v>0</v>
      </c>
      <c r="V14" s="51">
        <f>+'Option 5A'!V14</f>
        <v>0</v>
      </c>
      <c r="W14" s="51">
        <f>+'Option 5A'!W14</f>
        <v>0</v>
      </c>
      <c r="X14" s="119">
        <v>0</v>
      </c>
      <c r="Y14" s="119">
        <v>0</v>
      </c>
      <c r="Z14" s="119">
        <v>0</v>
      </c>
      <c r="AA14" s="119">
        <v>0</v>
      </c>
      <c r="AB14" s="119">
        <v>0</v>
      </c>
      <c r="AC14" s="119">
        <v>0</v>
      </c>
      <c r="AD14" s="119">
        <v>0</v>
      </c>
      <c r="AE14" s="119">
        <v>0</v>
      </c>
      <c r="AF14" s="119">
        <v>0</v>
      </c>
      <c r="AG14" s="119">
        <v>0</v>
      </c>
      <c r="AH14" s="119">
        <v>0</v>
      </c>
      <c r="AI14" s="119">
        <v>0</v>
      </c>
      <c r="AJ14" s="119">
        <v>0</v>
      </c>
      <c r="AK14" s="119">
        <v>0</v>
      </c>
      <c r="AL14" s="119">
        <v>0</v>
      </c>
      <c r="AM14" s="119">
        <v>0</v>
      </c>
      <c r="AN14" s="119">
        <v>0</v>
      </c>
      <c r="AO14" s="119">
        <v>0</v>
      </c>
      <c r="AP14" s="119">
        <v>0</v>
      </c>
      <c r="AQ14" s="119">
        <v>0</v>
      </c>
      <c r="AR14" s="119">
        <v>0</v>
      </c>
      <c r="AS14" s="119">
        <v>0</v>
      </c>
    </row>
    <row r="15" spans="1:74" x14ac:dyDescent="0.35">
      <c r="A15" s="101" t="s">
        <v>33</v>
      </c>
      <c r="B15" s="101" t="s">
        <v>34</v>
      </c>
      <c r="C15" s="101" t="s">
        <v>91</v>
      </c>
      <c r="D15" s="61"/>
      <c r="E15" s="61"/>
      <c r="F15" s="61"/>
      <c r="G15" s="61"/>
      <c r="H15" s="61"/>
      <c r="I15" s="61"/>
      <c r="J15" s="61"/>
      <c r="K15" s="61"/>
      <c r="L15" s="61"/>
      <c r="M15" s="61"/>
      <c r="N15" s="38">
        <f>+'Option 5A'!N15</f>
        <v>73200</v>
      </c>
      <c r="O15" s="61"/>
      <c r="P15" s="61"/>
      <c r="Q15" s="33"/>
      <c r="R15" s="60">
        <f>NPV('Key Vars Assumptions'!$B$10,U15:AS15)</f>
        <v>0</v>
      </c>
      <c r="S15" s="60">
        <f t="shared" si="0"/>
        <v>0</v>
      </c>
      <c r="T15" s="31"/>
      <c r="U15" s="51">
        <f>+'Option 5A'!U15</f>
        <v>0</v>
      </c>
      <c r="V15" s="51">
        <f>+'Option 5A'!V15</f>
        <v>0</v>
      </c>
      <c r="W15" s="51">
        <f>+'Option 5A'!W15</f>
        <v>0</v>
      </c>
      <c r="X15" s="119">
        <v>0</v>
      </c>
      <c r="Y15" s="119">
        <v>0</v>
      </c>
      <c r="Z15" s="119">
        <v>0</v>
      </c>
      <c r="AA15" s="119">
        <v>0</v>
      </c>
      <c r="AB15" s="119">
        <v>0</v>
      </c>
      <c r="AC15" s="119">
        <v>0</v>
      </c>
      <c r="AD15" s="119">
        <v>0</v>
      </c>
      <c r="AE15" s="119">
        <v>0</v>
      </c>
      <c r="AF15" s="119">
        <v>0</v>
      </c>
      <c r="AG15" s="119">
        <v>0</v>
      </c>
      <c r="AH15" s="119">
        <v>0</v>
      </c>
      <c r="AI15" s="119">
        <v>0</v>
      </c>
      <c r="AJ15" s="119">
        <v>0</v>
      </c>
      <c r="AK15" s="119">
        <v>0</v>
      </c>
      <c r="AL15" s="119">
        <v>0</v>
      </c>
      <c r="AM15" s="119">
        <v>0</v>
      </c>
      <c r="AN15" s="119">
        <v>0</v>
      </c>
      <c r="AO15" s="119">
        <v>0</v>
      </c>
      <c r="AP15" s="119">
        <v>0</v>
      </c>
      <c r="AQ15" s="119">
        <v>0</v>
      </c>
      <c r="AR15" s="119">
        <v>0</v>
      </c>
      <c r="AS15" s="119">
        <v>0</v>
      </c>
    </row>
    <row r="16" spans="1:74" x14ac:dyDescent="0.35">
      <c r="A16" s="101" t="s">
        <v>33</v>
      </c>
      <c r="B16" s="101" t="s">
        <v>34</v>
      </c>
      <c r="C16" s="101" t="s">
        <v>127</v>
      </c>
      <c r="D16" s="61"/>
      <c r="E16" s="61"/>
      <c r="F16" s="61"/>
      <c r="G16" s="61"/>
      <c r="H16" s="61"/>
      <c r="I16" s="61"/>
      <c r="J16" s="61"/>
      <c r="K16" s="61"/>
      <c r="L16" s="61"/>
      <c r="M16" s="61"/>
      <c r="N16" s="61"/>
      <c r="O16" s="38">
        <f>+'Option 5A'!O16</f>
        <v>347039</v>
      </c>
      <c r="P16" s="61"/>
      <c r="Q16" s="33"/>
      <c r="R16" s="60">
        <f>NPV('Key Vars Assumptions'!$B$10,U16:AS16)</f>
        <v>313009.29463232483</v>
      </c>
      <c r="S16" s="60">
        <f t="shared" si="0"/>
        <v>347039</v>
      </c>
      <c r="T16" s="31"/>
      <c r="U16" s="51">
        <f>+'Option 5A'!U16</f>
        <v>0</v>
      </c>
      <c r="V16" s="51">
        <f>+'Option 5A'!V16</f>
        <v>0</v>
      </c>
      <c r="W16" s="51">
        <f>+'Option 5A'!W16</f>
        <v>347039</v>
      </c>
      <c r="X16" s="119">
        <v>0</v>
      </c>
      <c r="Y16" s="119">
        <v>0</v>
      </c>
      <c r="Z16" s="119">
        <v>0</v>
      </c>
      <c r="AA16" s="119">
        <v>0</v>
      </c>
      <c r="AB16" s="119">
        <v>0</v>
      </c>
      <c r="AC16" s="119">
        <v>0</v>
      </c>
      <c r="AD16" s="119">
        <v>0</v>
      </c>
      <c r="AE16" s="119">
        <v>0</v>
      </c>
      <c r="AF16" s="119">
        <v>0</v>
      </c>
      <c r="AG16" s="119">
        <v>0</v>
      </c>
      <c r="AH16" s="119">
        <v>0</v>
      </c>
      <c r="AI16" s="119">
        <v>0</v>
      </c>
      <c r="AJ16" s="119">
        <v>0</v>
      </c>
      <c r="AK16" s="119">
        <v>0</v>
      </c>
      <c r="AL16" s="119">
        <v>0</v>
      </c>
      <c r="AM16" s="119">
        <v>0</v>
      </c>
      <c r="AN16" s="119">
        <v>0</v>
      </c>
      <c r="AO16" s="119">
        <v>0</v>
      </c>
      <c r="AP16" s="119">
        <v>0</v>
      </c>
      <c r="AQ16" s="119">
        <v>0</v>
      </c>
      <c r="AR16" s="119">
        <v>0</v>
      </c>
      <c r="AS16" s="119">
        <v>0</v>
      </c>
    </row>
    <row r="17" spans="1:45" x14ac:dyDescent="0.35">
      <c r="A17" s="101" t="s">
        <v>33</v>
      </c>
      <c r="B17" s="101" t="s">
        <v>34</v>
      </c>
      <c r="C17" s="101" t="s">
        <v>51</v>
      </c>
      <c r="D17" s="61"/>
      <c r="E17" s="61"/>
      <c r="F17" s="61"/>
      <c r="G17" s="61"/>
      <c r="H17" s="61"/>
      <c r="I17" s="61"/>
      <c r="J17" s="61"/>
      <c r="K17" s="61"/>
      <c r="L17" s="61"/>
      <c r="M17" s="61"/>
      <c r="N17" s="61"/>
      <c r="O17" s="61"/>
      <c r="P17" s="38">
        <f>+'Option 5A'!P17</f>
        <v>33000</v>
      </c>
      <c r="Q17" s="33"/>
      <c r="R17" s="60">
        <f>NPV('Key Vars Assumptions'!$B$10,U17:AS17)</f>
        <v>29764.109287044736</v>
      </c>
      <c r="S17" s="60">
        <f t="shared" si="0"/>
        <v>33000</v>
      </c>
      <c r="T17" s="31"/>
      <c r="U17" s="51">
        <f>+'Option 5A'!U17</f>
        <v>0</v>
      </c>
      <c r="V17" s="51">
        <f>+'Option 5A'!V17</f>
        <v>0</v>
      </c>
      <c r="W17" s="51">
        <f>+'Option 5A'!W17</f>
        <v>33000</v>
      </c>
      <c r="X17" s="119">
        <v>0</v>
      </c>
      <c r="Y17" s="119">
        <v>0</v>
      </c>
      <c r="Z17" s="119">
        <v>0</v>
      </c>
      <c r="AA17" s="119">
        <v>0</v>
      </c>
      <c r="AB17" s="119">
        <v>0</v>
      </c>
      <c r="AC17" s="119">
        <v>0</v>
      </c>
      <c r="AD17" s="119">
        <v>0</v>
      </c>
      <c r="AE17" s="119">
        <v>0</v>
      </c>
      <c r="AF17" s="119">
        <v>0</v>
      </c>
      <c r="AG17" s="119">
        <v>0</v>
      </c>
      <c r="AH17" s="119">
        <v>0</v>
      </c>
      <c r="AI17" s="119">
        <v>0</v>
      </c>
      <c r="AJ17" s="119">
        <v>0</v>
      </c>
      <c r="AK17" s="119">
        <v>0</v>
      </c>
      <c r="AL17" s="119">
        <v>0</v>
      </c>
      <c r="AM17" s="119">
        <v>0</v>
      </c>
      <c r="AN17" s="119">
        <v>0</v>
      </c>
      <c r="AO17" s="119">
        <v>0</v>
      </c>
      <c r="AP17" s="119">
        <v>0</v>
      </c>
      <c r="AQ17" s="119">
        <v>0</v>
      </c>
      <c r="AR17" s="119">
        <v>0</v>
      </c>
      <c r="AS17" s="119">
        <v>0</v>
      </c>
    </row>
    <row r="18" spans="1:45" x14ac:dyDescent="0.35">
      <c r="A18" s="101"/>
      <c r="B18" s="101"/>
      <c r="C18" s="101"/>
      <c r="D18" s="63"/>
      <c r="E18" s="63"/>
      <c r="F18" s="63"/>
      <c r="G18" s="63"/>
      <c r="H18" s="63"/>
      <c r="I18" s="63"/>
      <c r="J18" s="63"/>
      <c r="K18" s="63"/>
      <c r="L18" s="63"/>
      <c r="M18" s="63"/>
      <c r="N18" s="63"/>
      <c r="O18" s="63"/>
      <c r="P18" s="63"/>
      <c r="Q18" s="33"/>
      <c r="R18" s="64"/>
      <c r="S18" s="64"/>
      <c r="T18" s="33"/>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row>
    <row r="19" spans="1:45" x14ac:dyDescent="0.35">
      <c r="A19" s="101" t="s">
        <v>43</v>
      </c>
      <c r="B19" s="101" t="s">
        <v>44</v>
      </c>
      <c r="C19" s="101" t="s">
        <v>32</v>
      </c>
      <c r="D19" s="38">
        <f>+'Option 5A'!D19</f>
        <v>301250</v>
      </c>
      <c r="E19" s="59"/>
      <c r="F19" s="59"/>
      <c r="G19" s="59"/>
      <c r="H19" s="59"/>
      <c r="I19" s="59"/>
      <c r="J19" s="59"/>
      <c r="K19" s="59"/>
      <c r="L19" s="59"/>
      <c r="M19" s="59"/>
      <c r="N19" s="59"/>
      <c r="O19" s="59"/>
      <c r="P19" s="59"/>
      <c r="Q19" s="33"/>
      <c r="R19" s="60">
        <f>NPV('Key Vars Assumptions'!$B$10,U19:AS19)</f>
        <v>111615.40982641777</v>
      </c>
      <c r="S19" s="60">
        <f t="shared" ref="S19:S31" si="1">SUM(U19:AS19)</f>
        <v>123750</v>
      </c>
      <c r="T19" s="31"/>
      <c r="U19" s="51">
        <f>+'Option 5A'!U19</f>
        <v>0</v>
      </c>
      <c r="V19" s="51">
        <f>+'Option 5A'!V19</f>
        <v>0</v>
      </c>
      <c r="W19" s="51">
        <f>+'Option 5A'!W19</f>
        <v>123750</v>
      </c>
      <c r="X19" s="119">
        <v>0</v>
      </c>
      <c r="Y19" s="119">
        <v>0</v>
      </c>
      <c r="Z19" s="119">
        <v>0</v>
      </c>
      <c r="AA19" s="119">
        <v>0</v>
      </c>
      <c r="AB19" s="119">
        <v>0</v>
      </c>
      <c r="AC19" s="119">
        <v>0</v>
      </c>
      <c r="AD19" s="119">
        <v>0</v>
      </c>
      <c r="AE19" s="119">
        <v>0</v>
      </c>
      <c r="AF19" s="119">
        <v>0</v>
      </c>
      <c r="AG19" s="119">
        <v>0</v>
      </c>
      <c r="AH19" s="119">
        <v>0</v>
      </c>
      <c r="AI19" s="119">
        <v>0</v>
      </c>
      <c r="AJ19" s="119">
        <v>0</v>
      </c>
      <c r="AK19" s="119">
        <v>0</v>
      </c>
      <c r="AL19" s="119">
        <v>0</v>
      </c>
      <c r="AM19" s="119">
        <v>0</v>
      </c>
      <c r="AN19" s="119">
        <v>0</v>
      </c>
      <c r="AO19" s="119">
        <v>0</v>
      </c>
      <c r="AP19" s="119">
        <v>0</v>
      </c>
      <c r="AQ19" s="119">
        <v>0</v>
      </c>
      <c r="AR19" s="119">
        <v>0</v>
      </c>
      <c r="AS19" s="119">
        <v>0</v>
      </c>
    </row>
    <row r="20" spans="1:45" x14ac:dyDescent="0.35">
      <c r="A20" s="101" t="s">
        <v>43</v>
      </c>
      <c r="B20" s="101" t="s">
        <v>44</v>
      </c>
      <c r="C20" s="101" t="s">
        <v>37</v>
      </c>
      <c r="D20" s="61"/>
      <c r="E20" s="38">
        <f>+'Option 5A'!E20</f>
        <v>129714</v>
      </c>
      <c r="F20" s="61"/>
      <c r="G20" s="61"/>
      <c r="H20" s="61"/>
      <c r="I20" s="61"/>
      <c r="J20" s="61"/>
      <c r="K20" s="61"/>
      <c r="L20" s="61"/>
      <c r="M20" s="61"/>
      <c r="N20" s="61"/>
      <c r="O20" s="61"/>
      <c r="P20" s="61"/>
      <c r="Q20" s="33"/>
      <c r="R20" s="60">
        <f>NPV('Key Vars Assumptions'!$B$10,U20:AS20)</f>
        <v>0</v>
      </c>
      <c r="S20" s="60">
        <f t="shared" si="1"/>
        <v>0</v>
      </c>
      <c r="T20" s="31"/>
      <c r="U20" s="51">
        <f>+'Option 5A'!U20</f>
        <v>0</v>
      </c>
      <c r="V20" s="51">
        <f>+'Option 5A'!V20</f>
        <v>0</v>
      </c>
      <c r="W20" s="51">
        <f>+'Option 5A'!W20</f>
        <v>0</v>
      </c>
      <c r="X20" s="119">
        <v>0</v>
      </c>
      <c r="Y20" s="119">
        <v>0</v>
      </c>
      <c r="Z20" s="119">
        <v>0</v>
      </c>
      <c r="AA20" s="119">
        <v>0</v>
      </c>
      <c r="AB20" s="119">
        <v>0</v>
      </c>
      <c r="AC20" s="119">
        <v>0</v>
      </c>
      <c r="AD20" s="119">
        <v>0</v>
      </c>
      <c r="AE20" s="119">
        <v>0</v>
      </c>
      <c r="AF20" s="119">
        <v>0</v>
      </c>
      <c r="AG20" s="119">
        <v>0</v>
      </c>
      <c r="AH20" s="119">
        <v>0</v>
      </c>
      <c r="AI20" s="119">
        <v>0</v>
      </c>
      <c r="AJ20" s="119">
        <v>0</v>
      </c>
      <c r="AK20" s="119">
        <v>0</v>
      </c>
      <c r="AL20" s="119">
        <v>0</v>
      </c>
      <c r="AM20" s="119">
        <v>0</v>
      </c>
      <c r="AN20" s="119">
        <v>0</v>
      </c>
      <c r="AO20" s="119">
        <v>0</v>
      </c>
      <c r="AP20" s="119">
        <v>0</v>
      </c>
      <c r="AQ20" s="119">
        <v>0</v>
      </c>
      <c r="AR20" s="119">
        <v>0</v>
      </c>
      <c r="AS20" s="119">
        <v>0</v>
      </c>
    </row>
    <row r="21" spans="1:45" x14ac:dyDescent="0.35">
      <c r="A21" s="101" t="s">
        <v>43</v>
      </c>
      <c r="B21" s="101" t="s">
        <v>44</v>
      </c>
      <c r="C21" s="101" t="s">
        <v>35</v>
      </c>
      <c r="D21" s="61"/>
      <c r="E21" s="61"/>
      <c r="F21" s="38">
        <f>+'Option 5A'!F21</f>
        <v>3246</v>
      </c>
      <c r="G21" s="59"/>
      <c r="H21" s="61"/>
      <c r="I21" s="61"/>
      <c r="J21" s="61"/>
      <c r="K21" s="61"/>
      <c r="L21" s="61"/>
      <c r="M21" s="61"/>
      <c r="N21" s="61"/>
      <c r="O21" s="61"/>
      <c r="P21" s="61"/>
      <c r="Q21" s="33"/>
      <c r="R21" s="60">
        <f>NPV('Key Vars Assumptions'!$B$10,U21:AS21)</f>
        <v>0</v>
      </c>
      <c r="S21" s="60">
        <f t="shared" si="1"/>
        <v>0</v>
      </c>
      <c r="T21" s="31"/>
      <c r="U21" s="51">
        <f>+'Option 5A'!U21</f>
        <v>0</v>
      </c>
      <c r="V21" s="51">
        <f>+'Option 5A'!V21</f>
        <v>0</v>
      </c>
      <c r="W21" s="51">
        <f>+'Option 5A'!W21</f>
        <v>0</v>
      </c>
      <c r="X21" s="119">
        <v>0</v>
      </c>
      <c r="Y21" s="119">
        <v>0</v>
      </c>
      <c r="Z21" s="119">
        <v>0</v>
      </c>
      <c r="AA21" s="119">
        <v>0</v>
      </c>
      <c r="AB21" s="119">
        <v>0</v>
      </c>
      <c r="AC21" s="119">
        <v>0</v>
      </c>
      <c r="AD21" s="119">
        <v>0</v>
      </c>
      <c r="AE21" s="119">
        <v>0</v>
      </c>
      <c r="AF21" s="119">
        <v>0</v>
      </c>
      <c r="AG21" s="119">
        <v>0</v>
      </c>
      <c r="AH21" s="119">
        <v>0</v>
      </c>
      <c r="AI21" s="119">
        <v>0</v>
      </c>
      <c r="AJ21" s="119">
        <v>0</v>
      </c>
      <c r="AK21" s="119">
        <v>0</v>
      </c>
      <c r="AL21" s="119">
        <v>0</v>
      </c>
      <c r="AM21" s="119">
        <v>0</v>
      </c>
      <c r="AN21" s="119">
        <v>0</v>
      </c>
      <c r="AO21" s="119">
        <v>0</v>
      </c>
      <c r="AP21" s="119">
        <v>0</v>
      </c>
      <c r="AQ21" s="119">
        <v>0</v>
      </c>
      <c r="AR21" s="119">
        <v>0</v>
      </c>
      <c r="AS21" s="119">
        <v>0</v>
      </c>
    </row>
    <row r="22" spans="1:45" x14ac:dyDescent="0.35">
      <c r="A22" s="101" t="s">
        <v>43</v>
      </c>
      <c r="B22" s="101" t="s">
        <v>44</v>
      </c>
      <c r="C22" s="101" t="s">
        <v>36</v>
      </c>
      <c r="D22" s="61"/>
      <c r="E22" s="61"/>
      <c r="F22" s="61"/>
      <c r="G22" s="38">
        <f>+'Option 5A'!G22</f>
        <v>843</v>
      </c>
      <c r="H22" s="61"/>
      <c r="I22" s="61"/>
      <c r="J22" s="61"/>
      <c r="K22" s="61"/>
      <c r="L22" s="61"/>
      <c r="M22" s="61"/>
      <c r="N22" s="61"/>
      <c r="O22" s="61"/>
      <c r="P22" s="61"/>
      <c r="Q22" s="33"/>
      <c r="R22" s="60">
        <f>NPV('Key Vars Assumptions'!$B$10,U22:AS22)</f>
        <v>0</v>
      </c>
      <c r="S22" s="60">
        <f t="shared" si="1"/>
        <v>0</v>
      </c>
      <c r="T22" s="31"/>
      <c r="U22" s="51">
        <f>+'Option 5A'!U22</f>
        <v>0</v>
      </c>
      <c r="V22" s="51">
        <f>+'Option 5A'!V22</f>
        <v>0</v>
      </c>
      <c r="W22" s="51">
        <f>+'Option 5A'!W22</f>
        <v>0</v>
      </c>
      <c r="X22" s="119">
        <v>0</v>
      </c>
      <c r="Y22" s="119">
        <v>0</v>
      </c>
      <c r="Z22" s="119">
        <v>0</v>
      </c>
      <c r="AA22" s="119">
        <v>0</v>
      </c>
      <c r="AB22" s="119">
        <v>0</v>
      </c>
      <c r="AC22" s="119">
        <v>0</v>
      </c>
      <c r="AD22" s="119">
        <v>0</v>
      </c>
      <c r="AE22" s="119">
        <v>0</v>
      </c>
      <c r="AF22" s="119">
        <v>0</v>
      </c>
      <c r="AG22" s="119">
        <v>0</v>
      </c>
      <c r="AH22" s="119">
        <v>0</v>
      </c>
      <c r="AI22" s="119">
        <v>0</v>
      </c>
      <c r="AJ22" s="119">
        <v>0</v>
      </c>
      <c r="AK22" s="119">
        <v>0</v>
      </c>
      <c r="AL22" s="119">
        <v>0</v>
      </c>
      <c r="AM22" s="119">
        <v>0</v>
      </c>
      <c r="AN22" s="119">
        <v>0</v>
      </c>
      <c r="AO22" s="119">
        <v>0</v>
      </c>
      <c r="AP22" s="119">
        <v>0</v>
      </c>
      <c r="AQ22" s="119">
        <v>0</v>
      </c>
      <c r="AR22" s="119">
        <v>0</v>
      </c>
      <c r="AS22" s="119">
        <v>0</v>
      </c>
    </row>
    <row r="23" spans="1:45" x14ac:dyDescent="0.35">
      <c r="A23" s="101" t="s">
        <v>43</v>
      </c>
      <c r="B23" s="101" t="s">
        <v>44</v>
      </c>
      <c r="C23" s="101" t="s">
        <v>38</v>
      </c>
      <c r="D23" s="61"/>
      <c r="E23" s="61"/>
      <c r="F23" s="61"/>
      <c r="G23" s="61"/>
      <c r="H23" s="38">
        <f>+'Option 5A'!H23</f>
        <v>22227</v>
      </c>
      <c r="I23" s="61"/>
      <c r="J23" s="61"/>
      <c r="K23" s="61"/>
      <c r="L23" s="61"/>
      <c r="M23" s="61"/>
      <c r="N23" s="61"/>
      <c r="O23" s="61"/>
      <c r="P23" s="61"/>
      <c r="Q23" s="33"/>
      <c r="R23" s="60">
        <f>NPV('Key Vars Assumptions'!$B$10,U23:AS23)</f>
        <v>0</v>
      </c>
      <c r="S23" s="60">
        <f t="shared" si="1"/>
        <v>0</v>
      </c>
      <c r="T23" s="31"/>
      <c r="U23" s="51">
        <f>+'Option 5A'!U23</f>
        <v>0</v>
      </c>
      <c r="V23" s="51">
        <f>+'Option 5A'!V23</f>
        <v>0</v>
      </c>
      <c r="W23" s="51">
        <f>+'Option 5A'!W23</f>
        <v>0</v>
      </c>
      <c r="X23" s="119">
        <v>0</v>
      </c>
      <c r="Y23" s="119">
        <v>0</v>
      </c>
      <c r="Z23" s="119">
        <v>0</v>
      </c>
      <c r="AA23" s="119">
        <v>0</v>
      </c>
      <c r="AB23" s="119">
        <v>0</v>
      </c>
      <c r="AC23" s="119">
        <v>0</v>
      </c>
      <c r="AD23" s="119">
        <v>0</v>
      </c>
      <c r="AE23" s="119">
        <v>0</v>
      </c>
      <c r="AF23" s="119">
        <v>0</v>
      </c>
      <c r="AG23" s="119">
        <v>0</v>
      </c>
      <c r="AH23" s="119">
        <v>0</v>
      </c>
      <c r="AI23" s="119">
        <v>0</v>
      </c>
      <c r="AJ23" s="119">
        <v>0</v>
      </c>
      <c r="AK23" s="119">
        <v>0</v>
      </c>
      <c r="AL23" s="119">
        <v>0</v>
      </c>
      <c r="AM23" s="119">
        <v>0</v>
      </c>
      <c r="AN23" s="119">
        <v>0</v>
      </c>
      <c r="AO23" s="119">
        <v>0</v>
      </c>
      <c r="AP23" s="119">
        <v>0</v>
      </c>
      <c r="AQ23" s="119">
        <v>0</v>
      </c>
      <c r="AR23" s="119">
        <v>0</v>
      </c>
      <c r="AS23" s="119">
        <v>0</v>
      </c>
    </row>
    <row r="24" spans="1:45" x14ac:dyDescent="0.35">
      <c r="A24" s="101" t="s">
        <v>43</v>
      </c>
      <c r="B24" s="101" t="s">
        <v>44</v>
      </c>
      <c r="C24" s="101" t="s">
        <v>39</v>
      </c>
      <c r="D24" s="61"/>
      <c r="E24" s="61"/>
      <c r="F24" s="61"/>
      <c r="G24" s="61"/>
      <c r="H24" s="61"/>
      <c r="I24" s="38">
        <f>+'Option 5A'!I24</f>
        <v>0</v>
      </c>
      <c r="J24" s="61"/>
      <c r="K24" s="61"/>
      <c r="L24" s="61"/>
      <c r="M24" s="61"/>
      <c r="N24" s="61"/>
      <c r="O24" s="61"/>
      <c r="P24" s="61"/>
      <c r="Q24" s="33"/>
      <c r="R24" s="60">
        <f>NPV('Key Vars Assumptions'!$B$10,U24:AS24)</f>
        <v>0</v>
      </c>
      <c r="S24" s="60">
        <f t="shared" si="1"/>
        <v>0</v>
      </c>
      <c r="T24" s="31"/>
      <c r="U24" s="51">
        <f>+'Option 5A'!U24</f>
        <v>0</v>
      </c>
      <c r="V24" s="51">
        <f>+'Option 5A'!V24</f>
        <v>0</v>
      </c>
      <c r="W24" s="51">
        <f>+'Option 5A'!W24</f>
        <v>0</v>
      </c>
      <c r="X24" s="119">
        <v>0</v>
      </c>
      <c r="Y24" s="119">
        <v>0</v>
      </c>
      <c r="Z24" s="119">
        <v>0</v>
      </c>
      <c r="AA24" s="119">
        <v>0</v>
      </c>
      <c r="AB24" s="119">
        <v>0</v>
      </c>
      <c r="AC24" s="119">
        <v>0</v>
      </c>
      <c r="AD24" s="119">
        <v>0</v>
      </c>
      <c r="AE24" s="119">
        <v>0</v>
      </c>
      <c r="AF24" s="119">
        <v>0</v>
      </c>
      <c r="AG24" s="119">
        <v>0</v>
      </c>
      <c r="AH24" s="119">
        <v>0</v>
      </c>
      <c r="AI24" s="119">
        <v>0</v>
      </c>
      <c r="AJ24" s="119">
        <v>0</v>
      </c>
      <c r="AK24" s="119">
        <v>0</v>
      </c>
      <c r="AL24" s="119">
        <v>0</v>
      </c>
      <c r="AM24" s="119">
        <v>0</v>
      </c>
      <c r="AN24" s="119">
        <v>0</v>
      </c>
      <c r="AO24" s="119">
        <v>0</v>
      </c>
      <c r="AP24" s="119">
        <v>0</v>
      </c>
      <c r="AQ24" s="119">
        <v>0</v>
      </c>
      <c r="AR24" s="119">
        <v>0</v>
      </c>
      <c r="AS24" s="119">
        <v>0</v>
      </c>
    </row>
    <row r="25" spans="1:45" x14ac:dyDescent="0.35">
      <c r="A25" s="101" t="s">
        <v>43</v>
      </c>
      <c r="B25" s="101" t="s">
        <v>44</v>
      </c>
      <c r="C25" s="101" t="s">
        <v>40</v>
      </c>
      <c r="D25" s="61"/>
      <c r="E25" s="61"/>
      <c r="F25" s="61"/>
      <c r="G25" s="61"/>
      <c r="H25" s="61"/>
      <c r="I25" s="61"/>
      <c r="J25" s="38">
        <f>+'Option 5A'!J25</f>
        <v>8508</v>
      </c>
      <c r="K25" s="59"/>
      <c r="L25" s="61"/>
      <c r="M25" s="61"/>
      <c r="N25" s="61"/>
      <c r="O25" s="61"/>
      <c r="P25" s="61"/>
      <c r="Q25" s="33"/>
      <c r="R25" s="60">
        <f>NPV('Key Vars Assumptions'!$B$10,U25:AS25)</f>
        <v>0</v>
      </c>
      <c r="S25" s="60">
        <f t="shared" si="1"/>
        <v>0</v>
      </c>
      <c r="T25" s="31"/>
      <c r="U25" s="51">
        <f>+'Option 5A'!U25</f>
        <v>0</v>
      </c>
      <c r="V25" s="51">
        <f>+'Option 5A'!V25</f>
        <v>0</v>
      </c>
      <c r="W25" s="51">
        <f>+'Option 5A'!W25</f>
        <v>0</v>
      </c>
      <c r="X25" s="119">
        <v>0</v>
      </c>
      <c r="Y25" s="119">
        <v>0</v>
      </c>
      <c r="Z25" s="119">
        <v>0</v>
      </c>
      <c r="AA25" s="119">
        <v>0</v>
      </c>
      <c r="AB25" s="119">
        <v>0</v>
      </c>
      <c r="AC25" s="119">
        <v>0</v>
      </c>
      <c r="AD25" s="119">
        <v>0</v>
      </c>
      <c r="AE25" s="119">
        <v>0</v>
      </c>
      <c r="AF25" s="119">
        <v>0</v>
      </c>
      <c r="AG25" s="119">
        <v>0</v>
      </c>
      <c r="AH25" s="119">
        <v>0</v>
      </c>
      <c r="AI25" s="119">
        <v>0</v>
      </c>
      <c r="AJ25" s="119">
        <v>0</v>
      </c>
      <c r="AK25" s="119">
        <v>0</v>
      </c>
      <c r="AL25" s="119">
        <v>0</v>
      </c>
      <c r="AM25" s="119">
        <v>0</v>
      </c>
      <c r="AN25" s="119">
        <v>0</v>
      </c>
      <c r="AO25" s="119">
        <v>0</v>
      </c>
      <c r="AP25" s="119">
        <v>0</v>
      </c>
      <c r="AQ25" s="119">
        <v>0</v>
      </c>
      <c r="AR25" s="119">
        <v>0</v>
      </c>
      <c r="AS25" s="119">
        <v>0</v>
      </c>
    </row>
    <row r="26" spans="1:45" x14ac:dyDescent="0.35">
      <c r="A26" s="101" t="s">
        <v>43</v>
      </c>
      <c r="B26" s="101" t="s">
        <v>44</v>
      </c>
      <c r="C26" s="101" t="s">
        <v>71</v>
      </c>
      <c r="D26" s="61"/>
      <c r="E26" s="61"/>
      <c r="F26" s="61"/>
      <c r="G26" s="61"/>
      <c r="H26" s="61"/>
      <c r="I26" s="61"/>
      <c r="J26" s="61"/>
      <c r="K26" s="38">
        <f>+'Option 5A'!K26</f>
        <v>12837</v>
      </c>
      <c r="L26" s="61"/>
      <c r="M26" s="61"/>
      <c r="N26" s="61"/>
      <c r="O26" s="61"/>
      <c r="P26" s="61"/>
      <c r="Q26" s="33"/>
      <c r="R26" s="60">
        <f>NPV('Key Vars Assumptions'!$B$10,U26:AS26)</f>
        <v>11988.204641329519</v>
      </c>
      <c r="S26" s="60">
        <f t="shared" si="1"/>
        <v>12837</v>
      </c>
      <c r="T26" s="31"/>
      <c r="U26" s="51">
        <f>+'Option 5A'!U26</f>
        <v>4279</v>
      </c>
      <c r="V26" s="51">
        <f>+'Option 5A'!V26</f>
        <v>4279</v>
      </c>
      <c r="W26" s="51">
        <f>+'Option 5A'!W26</f>
        <v>4279</v>
      </c>
      <c r="X26" s="119">
        <v>0</v>
      </c>
      <c r="Y26" s="119">
        <v>0</v>
      </c>
      <c r="Z26" s="119">
        <v>0</v>
      </c>
      <c r="AA26" s="119">
        <v>0</v>
      </c>
      <c r="AB26" s="119">
        <v>0</v>
      </c>
      <c r="AC26" s="119">
        <v>0</v>
      </c>
      <c r="AD26" s="119">
        <v>0</v>
      </c>
      <c r="AE26" s="119">
        <v>0</v>
      </c>
      <c r="AF26" s="119">
        <v>0</v>
      </c>
      <c r="AG26" s="119">
        <v>0</v>
      </c>
      <c r="AH26" s="119">
        <v>0</v>
      </c>
      <c r="AI26" s="119">
        <v>0</v>
      </c>
      <c r="AJ26" s="119">
        <v>0</v>
      </c>
      <c r="AK26" s="119">
        <v>0</v>
      </c>
      <c r="AL26" s="119">
        <v>0</v>
      </c>
      <c r="AM26" s="119">
        <v>0</v>
      </c>
      <c r="AN26" s="119">
        <v>0</v>
      </c>
      <c r="AO26" s="119">
        <v>0</v>
      </c>
      <c r="AP26" s="119">
        <v>0</v>
      </c>
      <c r="AQ26" s="119">
        <v>0</v>
      </c>
      <c r="AR26" s="119">
        <v>0</v>
      </c>
      <c r="AS26" s="119">
        <v>0</v>
      </c>
    </row>
    <row r="27" spans="1:45" x14ac:dyDescent="0.35">
      <c r="A27" s="101" t="s">
        <v>43</v>
      </c>
      <c r="B27" s="101" t="s">
        <v>44</v>
      </c>
      <c r="C27" s="101" t="s">
        <v>42</v>
      </c>
      <c r="D27" s="61"/>
      <c r="E27" s="61"/>
      <c r="F27" s="61"/>
      <c r="G27" s="61"/>
      <c r="H27" s="61"/>
      <c r="I27" s="61"/>
      <c r="J27" s="61"/>
      <c r="K27" s="61"/>
      <c r="L27" s="38">
        <f>+'Option 5A'!L27</f>
        <v>2500</v>
      </c>
      <c r="M27" s="61"/>
      <c r="N27" s="61"/>
      <c r="O27" s="61"/>
      <c r="P27" s="61"/>
      <c r="Q27" s="33"/>
      <c r="R27" s="60">
        <f>NPV('Key Vars Assumptions'!$B$10,U27:AS27)</f>
        <v>450.97135283401116</v>
      </c>
      <c r="S27" s="60">
        <f t="shared" si="1"/>
        <v>500</v>
      </c>
      <c r="T27" s="31"/>
      <c r="U27" s="51">
        <f>+'Option 5A'!U27</f>
        <v>0</v>
      </c>
      <c r="V27" s="51">
        <f>+'Option 5A'!V27</f>
        <v>0</v>
      </c>
      <c r="W27" s="51">
        <f>+'Option 5A'!W27</f>
        <v>500</v>
      </c>
      <c r="X27" s="119">
        <v>0</v>
      </c>
      <c r="Y27" s="119">
        <v>0</v>
      </c>
      <c r="Z27" s="119">
        <v>0</v>
      </c>
      <c r="AA27" s="119">
        <v>0</v>
      </c>
      <c r="AB27" s="119">
        <v>0</v>
      </c>
      <c r="AC27" s="119">
        <v>0</v>
      </c>
      <c r="AD27" s="119">
        <v>0</v>
      </c>
      <c r="AE27" s="119">
        <v>0</v>
      </c>
      <c r="AF27" s="119">
        <v>0</v>
      </c>
      <c r="AG27" s="119">
        <v>0</v>
      </c>
      <c r="AH27" s="119">
        <v>0</v>
      </c>
      <c r="AI27" s="119">
        <v>0</v>
      </c>
      <c r="AJ27" s="119">
        <v>0</v>
      </c>
      <c r="AK27" s="119">
        <v>0</v>
      </c>
      <c r="AL27" s="119">
        <v>0</v>
      </c>
      <c r="AM27" s="119">
        <v>0</v>
      </c>
      <c r="AN27" s="119">
        <v>0</v>
      </c>
      <c r="AO27" s="119">
        <v>0</v>
      </c>
      <c r="AP27" s="119">
        <v>0</v>
      </c>
      <c r="AQ27" s="119">
        <v>0</v>
      </c>
      <c r="AR27" s="119">
        <v>0</v>
      </c>
      <c r="AS27" s="119">
        <v>0</v>
      </c>
    </row>
    <row r="28" spans="1:45" x14ac:dyDescent="0.35">
      <c r="A28" s="101" t="s">
        <v>43</v>
      </c>
      <c r="B28" s="101" t="s">
        <v>44</v>
      </c>
      <c r="C28" s="101" t="s">
        <v>86</v>
      </c>
      <c r="D28" s="61"/>
      <c r="E28" s="61"/>
      <c r="F28" s="61"/>
      <c r="G28" s="61"/>
      <c r="H28" s="61"/>
      <c r="I28" s="61"/>
      <c r="J28" s="61"/>
      <c r="K28" s="61"/>
      <c r="L28" s="61"/>
      <c r="M28" s="38">
        <f>+'Option 5A'!M28</f>
        <v>12434</v>
      </c>
      <c r="N28" s="61"/>
      <c r="O28" s="61"/>
      <c r="P28" s="61"/>
      <c r="Q28" s="33"/>
      <c r="R28" s="60">
        <f>NPV('Key Vars Assumptions'!$B$10,U28:AS28)</f>
        <v>0</v>
      </c>
      <c r="S28" s="60">
        <f t="shared" si="1"/>
        <v>0</v>
      </c>
      <c r="T28" s="31"/>
      <c r="U28" s="51">
        <f>+'Option 5A'!U28</f>
        <v>0</v>
      </c>
      <c r="V28" s="51">
        <f>+'Option 5A'!V28</f>
        <v>0</v>
      </c>
      <c r="W28" s="51">
        <f>+'Option 5A'!W28</f>
        <v>0</v>
      </c>
      <c r="X28" s="119">
        <v>0</v>
      </c>
      <c r="Y28" s="119">
        <v>0</v>
      </c>
      <c r="Z28" s="119">
        <v>0</v>
      </c>
      <c r="AA28" s="119">
        <v>0</v>
      </c>
      <c r="AB28" s="119">
        <v>0</v>
      </c>
      <c r="AC28" s="119">
        <v>0</v>
      </c>
      <c r="AD28" s="119">
        <v>0</v>
      </c>
      <c r="AE28" s="119">
        <v>0</v>
      </c>
      <c r="AF28" s="119">
        <v>0</v>
      </c>
      <c r="AG28" s="119">
        <v>0</v>
      </c>
      <c r="AH28" s="119">
        <v>0</v>
      </c>
      <c r="AI28" s="119">
        <v>0</v>
      </c>
      <c r="AJ28" s="119">
        <v>0</v>
      </c>
      <c r="AK28" s="119">
        <v>0</v>
      </c>
      <c r="AL28" s="119">
        <v>0</v>
      </c>
      <c r="AM28" s="119">
        <v>0</v>
      </c>
      <c r="AN28" s="119">
        <v>0</v>
      </c>
      <c r="AO28" s="119">
        <v>0</v>
      </c>
      <c r="AP28" s="119">
        <v>0</v>
      </c>
      <c r="AQ28" s="119">
        <v>0</v>
      </c>
      <c r="AR28" s="119">
        <v>0</v>
      </c>
      <c r="AS28" s="119">
        <v>0</v>
      </c>
    </row>
    <row r="29" spans="1:45" x14ac:dyDescent="0.35">
      <c r="A29" s="101" t="s">
        <v>43</v>
      </c>
      <c r="B29" s="101" t="s">
        <v>44</v>
      </c>
      <c r="C29" s="101" t="s">
        <v>91</v>
      </c>
      <c r="D29" s="61"/>
      <c r="E29" s="61"/>
      <c r="F29" s="61"/>
      <c r="G29" s="61"/>
      <c r="H29" s="61"/>
      <c r="I29" s="61"/>
      <c r="J29" s="61"/>
      <c r="K29" s="61"/>
      <c r="L29" s="61"/>
      <c r="M29" s="61"/>
      <c r="N29" s="38">
        <f>+'Option 5A'!N29</f>
        <v>0</v>
      </c>
      <c r="O29" s="61"/>
      <c r="P29" s="61"/>
      <c r="Q29" s="33"/>
      <c r="R29" s="60">
        <f>NPV('Key Vars Assumptions'!$B$10,U29:AS29)</f>
        <v>0</v>
      </c>
      <c r="S29" s="60">
        <f t="shared" si="1"/>
        <v>0</v>
      </c>
      <c r="T29" s="31"/>
      <c r="U29" s="51">
        <f>+'Option 5A'!U29</f>
        <v>0</v>
      </c>
      <c r="V29" s="51">
        <f>+'Option 5A'!V29</f>
        <v>0</v>
      </c>
      <c r="W29" s="51">
        <f>+'Option 5A'!W29</f>
        <v>0</v>
      </c>
      <c r="X29" s="119">
        <v>0</v>
      </c>
      <c r="Y29" s="119">
        <v>0</v>
      </c>
      <c r="Z29" s="119">
        <v>0</v>
      </c>
      <c r="AA29" s="119">
        <v>0</v>
      </c>
      <c r="AB29" s="119">
        <v>0</v>
      </c>
      <c r="AC29" s="119">
        <v>0</v>
      </c>
      <c r="AD29" s="119">
        <v>0</v>
      </c>
      <c r="AE29" s="119">
        <v>0</v>
      </c>
      <c r="AF29" s="119">
        <v>0</v>
      </c>
      <c r="AG29" s="119">
        <v>0</v>
      </c>
      <c r="AH29" s="119">
        <v>0</v>
      </c>
      <c r="AI29" s="119">
        <v>0</v>
      </c>
      <c r="AJ29" s="119">
        <v>0</v>
      </c>
      <c r="AK29" s="119">
        <v>0</v>
      </c>
      <c r="AL29" s="119">
        <v>0</v>
      </c>
      <c r="AM29" s="119">
        <v>0</v>
      </c>
      <c r="AN29" s="119">
        <v>0</v>
      </c>
      <c r="AO29" s="119">
        <v>0</v>
      </c>
      <c r="AP29" s="119">
        <v>0</v>
      </c>
      <c r="AQ29" s="119">
        <v>0</v>
      </c>
      <c r="AR29" s="119">
        <v>0</v>
      </c>
      <c r="AS29" s="119">
        <v>0</v>
      </c>
    </row>
    <row r="30" spans="1:45" x14ac:dyDescent="0.35">
      <c r="A30" s="101" t="s">
        <v>43</v>
      </c>
      <c r="B30" s="101" t="s">
        <v>44</v>
      </c>
      <c r="C30" s="101" t="s">
        <v>127</v>
      </c>
      <c r="D30" s="61"/>
      <c r="E30" s="61"/>
      <c r="F30" s="61"/>
      <c r="G30" s="61"/>
      <c r="H30" s="61"/>
      <c r="I30" s="61"/>
      <c r="J30" s="61"/>
      <c r="K30" s="61"/>
      <c r="L30" s="61"/>
      <c r="M30" s="61"/>
      <c r="N30" s="61"/>
      <c r="O30" s="38">
        <f>+'Option 5A'!O30</f>
        <v>165046</v>
      </c>
      <c r="P30" s="61"/>
      <c r="Q30" s="33"/>
      <c r="R30" s="60">
        <f>NPV('Key Vars Assumptions'!$B$10,U30:AS30)</f>
        <v>148862.03579968441</v>
      </c>
      <c r="S30" s="60">
        <f t="shared" si="1"/>
        <v>165046</v>
      </c>
      <c r="T30" s="31"/>
      <c r="U30" s="51">
        <f>+'Option 5A'!U30</f>
        <v>0</v>
      </c>
      <c r="V30" s="51">
        <f>+'Option 5A'!V30</f>
        <v>0</v>
      </c>
      <c r="W30" s="51">
        <f>+'Option 5A'!W30</f>
        <v>165046</v>
      </c>
      <c r="X30" s="119">
        <v>0</v>
      </c>
      <c r="Y30" s="119">
        <v>0</v>
      </c>
      <c r="Z30" s="119">
        <v>0</v>
      </c>
      <c r="AA30" s="119">
        <v>0</v>
      </c>
      <c r="AB30" s="119">
        <v>0</v>
      </c>
      <c r="AC30" s="119">
        <v>0</v>
      </c>
      <c r="AD30" s="119">
        <v>0</v>
      </c>
      <c r="AE30" s="119">
        <v>0</v>
      </c>
      <c r="AF30" s="119">
        <v>0</v>
      </c>
      <c r="AG30" s="119">
        <v>0</v>
      </c>
      <c r="AH30" s="119">
        <v>0</v>
      </c>
      <c r="AI30" s="119">
        <v>0</v>
      </c>
      <c r="AJ30" s="119">
        <v>0</v>
      </c>
      <c r="AK30" s="119">
        <v>0</v>
      </c>
      <c r="AL30" s="119">
        <v>0</v>
      </c>
      <c r="AM30" s="119">
        <v>0</v>
      </c>
      <c r="AN30" s="119">
        <v>0</v>
      </c>
      <c r="AO30" s="119">
        <v>0</v>
      </c>
      <c r="AP30" s="119">
        <v>0</v>
      </c>
      <c r="AQ30" s="119">
        <v>0</v>
      </c>
      <c r="AR30" s="119">
        <v>0</v>
      </c>
      <c r="AS30" s="119">
        <v>0</v>
      </c>
    </row>
    <row r="31" spans="1:45" x14ac:dyDescent="0.35">
      <c r="A31" s="101" t="s">
        <v>43</v>
      </c>
      <c r="B31" s="101" t="s">
        <v>44</v>
      </c>
      <c r="C31" s="101" t="s">
        <v>51</v>
      </c>
      <c r="D31" s="61"/>
      <c r="E31" s="61"/>
      <c r="F31" s="61"/>
      <c r="G31" s="61"/>
      <c r="H31" s="61"/>
      <c r="I31" s="61"/>
      <c r="J31" s="61"/>
      <c r="K31" s="61"/>
      <c r="L31" s="61"/>
      <c r="M31" s="61"/>
      <c r="N31" s="61"/>
      <c r="O31" s="61"/>
      <c r="P31" s="38">
        <f>+'Option 5A'!P31</f>
        <v>27500</v>
      </c>
      <c r="Q31" s="33"/>
      <c r="R31" s="60">
        <f>NPV('Key Vars Assumptions'!$B$10,U31:AS31)</f>
        <v>24803.424405870614</v>
      </c>
      <c r="S31" s="60">
        <f t="shared" si="1"/>
        <v>27500</v>
      </c>
      <c r="T31" s="31"/>
      <c r="U31" s="51">
        <f>+'Option 5A'!U31</f>
        <v>0</v>
      </c>
      <c r="V31" s="51">
        <f>+'Option 5A'!V31</f>
        <v>0</v>
      </c>
      <c r="W31" s="51">
        <f>+'Option 5A'!W31</f>
        <v>27500</v>
      </c>
      <c r="X31" s="119">
        <v>0</v>
      </c>
      <c r="Y31" s="119">
        <v>0</v>
      </c>
      <c r="Z31" s="119">
        <v>0</v>
      </c>
      <c r="AA31" s="119">
        <v>0</v>
      </c>
      <c r="AB31" s="119">
        <v>0</v>
      </c>
      <c r="AC31" s="119">
        <v>0</v>
      </c>
      <c r="AD31" s="119">
        <v>0</v>
      </c>
      <c r="AE31" s="119">
        <v>0</v>
      </c>
      <c r="AF31" s="119">
        <v>0</v>
      </c>
      <c r="AG31" s="119">
        <v>0</v>
      </c>
      <c r="AH31" s="119">
        <v>0</v>
      </c>
      <c r="AI31" s="119">
        <v>0</v>
      </c>
      <c r="AJ31" s="119">
        <v>0</v>
      </c>
      <c r="AK31" s="119">
        <v>0</v>
      </c>
      <c r="AL31" s="119">
        <v>0</v>
      </c>
      <c r="AM31" s="119">
        <v>0</v>
      </c>
      <c r="AN31" s="119">
        <v>0</v>
      </c>
      <c r="AO31" s="119">
        <v>0</v>
      </c>
      <c r="AP31" s="119">
        <v>0</v>
      </c>
      <c r="AQ31" s="119">
        <v>0</v>
      </c>
      <c r="AR31" s="119">
        <v>0</v>
      </c>
      <c r="AS31" s="119">
        <v>0</v>
      </c>
    </row>
    <row r="32" spans="1:45" x14ac:dyDescent="0.35">
      <c r="A32" s="101"/>
      <c r="B32" s="101"/>
      <c r="C32" s="101"/>
      <c r="D32" s="65"/>
      <c r="E32" s="65"/>
      <c r="F32" s="65"/>
      <c r="G32" s="65"/>
      <c r="H32" s="65"/>
      <c r="I32" s="65"/>
      <c r="J32" s="65"/>
      <c r="K32" s="65"/>
      <c r="L32" s="65"/>
      <c r="M32" s="65"/>
      <c r="N32" s="65"/>
      <c r="O32" s="65"/>
      <c r="P32" s="65"/>
      <c r="Q32" s="33"/>
      <c r="R32" s="64"/>
      <c r="S32" s="64"/>
      <c r="T32" s="33"/>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row>
    <row r="33" spans="1:47" x14ac:dyDescent="0.35">
      <c r="A33" s="101" t="s">
        <v>45</v>
      </c>
      <c r="B33" s="101" t="s">
        <v>99</v>
      </c>
      <c r="C33" s="101" t="s">
        <v>32</v>
      </c>
      <c r="D33" s="58">
        <v>150850</v>
      </c>
      <c r="E33" s="59"/>
      <c r="F33" s="59"/>
      <c r="G33" s="59"/>
      <c r="H33" s="59"/>
      <c r="I33" s="59"/>
      <c r="J33" s="59"/>
      <c r="K33" s="59"/>
      <c r="L33" s="59"/>
      <c r="M33" s="59"/>
      <c r="N33" s="59"/>
      <c r="O33" s="59"/>
      <c r="P33" s="59"/>
      <c r="Q33" s="33"/>
      <c r="R33" s="60">
        <f>NPV('Key Vars Assumptions'!$B$10,U33:AS33)</f>
        <v>0</v>
      </c>
      <c r="S33" s="60">
        <f t="shared" ref="S33:S42" si="2">SUM(U33:AS33)</f>
        <v>0</v>
      </c>
      <c r="T33" s="31"/>
      <c r="U33" s="51">
        <f>+'DoMin Template'!T31</f>
        <v>0</v>
      </c>
      <c r="V33" s="51">
        <f>+'DoMin Template'!U31</f>
        <v>0</v>
      </c>
      <c r="W33" s="51">
        <f>+'DoMin Template'!V31</f>
        <v>0</v>
      </c>
      <c r="X33" s="119">
        <v>0</v>
      </c>
      <c r="Y33" s="119">
        <v>0</v>
      </c>
      <c r="Z33" s="119">
        <v>0</v>
      </c>
      <c r="AA33" s="119">
        <v>0</v>
      </c>
      <c r="AB33" s="119">
        <v>0</v>
      </c>
      <c r="AC33" s="119">
        <v>0</v>
      </c>
      <c r="AD33" s="119">
        <v>0</v>
      </c>
      <c r="AE33" s="119">
        <v>0</v>
      </c>
      <c r="AF33" s="119">
        <v>0</v>
      </c>
      <c r="AG33" s="119">
        <v>0</v>
      </c>
      <c r="AH33" s="119">
        <v>0</v>
      </c>
      <c r="AI33" s="119">
        <v>0</v>
      </c>
      <c r="AJ33" s="119">
        <v>0</v>
      </c>
      <c r="AK33" s="119">
        <v>0</v>
      </c>
      <c r="AL33" s="119">
        <v>0</v>
      </c>
      <c r="AM33" s="119">
        <v>0</v>
      </c>
      <c r="AN33" s="119">
        <v>0</v>
      </c>
      <c r="AO33" s="119">
        <v>0</v>
      </c>
      <c r="AP33" s="119">
        <v>0</v>
      </c>
      <c r="AQ33" s="119">
        <v>0</v>
      </c>
      <c r="AR33" s="119">
        <v>0</v>
      </c>
      <c r="AS33" s="119">
        <v>0</v>
      </c>
      <c r="AU33" s="105">
        <f>AVERAGE(X33:AS33)</f>
        <v>0</v>
      </c>
    </row>
    <row r="34" spans="1:47" x14ac:dyDescent="0.35">
      <c r="A34" s="101" t="s">
        <v>45</v>
      </c>
      <c r="B34" s="101" t="s">
        <v>99</v>
      </c>
      <c r="C34" s="101" t="s">
        <v>37</v>
      </c>
      <c r="D34" s="61"/>
      <c r="E34" s="58">
        <v>82568</v>
      </c>
      <c r="F34" s="61"/>
      <c r="G34" s="61"/>
      <c r="H34" s="61"/>
      <c r="I34" s="61"/>
      <c r="J34" s="61"/>
      <c r="K34" s="61"/>
      <c r="L34" s="61"/>
      <c r="M34" s="61"/>
      <c r="N34" s="61"/>
      <c r="O34" s="61"/>
      <c r="P34" s="61"/>
      <c r="Q34" s="33"/>
      <c r="R34" s="60">
        <f>NPV('Key Vars Assumptions'!$B$10,U34:AS34)</f>
        <v>0</v>
      </c>
      <c r="S34" s="60">
        <f t="shared" si="2"/>
        <v>0</v>
      </c>
      <c r="T34" s="31"/>
      <c r="U34" s="51">
        <f>+'DoMin Template'!T32</f>
        <v>0</v>
      </c>
      <c r="V34" s="51">
        <f>+'DoMin Template'!U32</f>
        <v>0</v>
      </c>
      <c r="W34" s="51">
        <f>+'DoMin Template'!V32</f>
        <v>0</v>
      </c>
      <c r="X34" s="119">
        <v>0</v>
      </c>
      <c r="Y34" s="119">
        <v>0</v>
      </c>
      <c r="Z34" s="119">
        <v>0</v>
      </c>
      <c r="AA34" s="119">
        <v>0</v>
      </c>
      <c r="AB34" s="119">
        <v>0</v>
      </c>
      <c r="AC34" s="119">
        <v>0</v>
      </c>
      <c r="AD34" s="119">
        <v>0</v>
      </c>
      <c r="AE34" s="119">
        <v>0</v>
      </c>
      <c r="AF34" s="119">
        <v>0</v>
      </c>
      <c r="AG34" s="119">
        <v>0</v>
      </c>
      <c r="AH34" s="119">
        <v>0</v>
      </c>
      <c r="AI34" s="119">
        <v>0</v>
      </c>
      <c r="AJ34" s="119">
        <v>0</v>
      </c>
      <c r="AK34" s="119">
        <v>0</v>
      </c>
      <c r="AL34" s="119">
        <v>0</v>
      </c>
      <c r="AM34" s="119">
        <v>0</v>
      </c>
      <c r="AN34" s="119">
        <v>0</v>
      </c>
      <c r="AO34" s="119">
        <v>0</v>
      </c>
      <c r="AP34" s="119">
        <v>0</v>
      </c>
      <c r="AQ34" s="119">
        <v>0</v>
      </c>
      <c r="AR34" s="119">
        <v>0</v>
      </c>
      <c r="AS34" s="119">
        <v>0</v>
      </c>
      <c r="AU34" s="105">
        <f t="shared" ref="AU34:AU42" si="3">AVERAGE(X34:AS34)</f>
        <v>0</v>
      </c>
    </row>
    <row r="35" spans="1:47" x14ac:dyDescent="0.35">
      <c r="A35" s="101" t="s">
        <v>45</v>
      </c>
      <c r="B35" s="101" t="s">
        <v>99</v>
      </c>
      <c r="C35" s="101" t="s">
        <v>35</v>
      </c>
      <c r="D35" s="61"/>
      <c r="E35" s="61"/>
      <c r="F35" s="58">
        <v>8667</v>
      </c>
      <c r="G35" s="59"/>
      <c r="H35" s="61"/>
      <c r="I35" s="61"/>
      <c r="J35" s="61"/>
      <c r="K35" s="61"/>
      <c r="L35" s="61"/>
      <c r="M35" s="61"/>
      <c r="N35" s="61"/>
      <c r="O35" s="61"/>
      <c r="P35" s="61"/>
      <c r="Q35" s="33"/>
      <c r="R35" s="60">
        <f>NPV('Key Vars Assumptions'!$B$10,U35:AS35)</f>
        <v>0</v>
      </c>
      <c r="S35" s="60">
        <f t="shared" si="2"/>
        <v>0</v>
      </c>
      <c r="T35" s="31"/>
      <c r="U35" s="51">
        <f>+'DoMin Template'!T33</f>
        <v>0</v>
      </c>
      <c r="V35" s="51">
        <f>+'DoMin Template'!U33</f>
        <v>0</v>
      </c>
      <c r="W35" s="51">
        <f>+'DoMin Template'!V33</f>
        <v>0</v>
      </c>
      <c r="X35" s="119">
        <v>0</v>
      </c>
      <c r="Y35" s="119">
        <v>0</v>
      </c>
      <c r="Z35" s="119">
        <v>0</v>
      </c>
      <c r="AA35" s="119">
        <v>0</v>
      </c>
      <c r="AB35" s="119">
        <v>0</v>
      </c>
      <c r="AC35" s="119">
        <v>0</v>
      </c>
      <c r="AD35" s="119">
        <v>0</v>
      </c>
      <c r="AE35" s="119">
        <v>0</v>
      </c>
      <c r="AF35" s="119">
        <v>0</v>
      </c>
      <c r="AG35" s="119">
        <v>0</v>
      </c>
      <c r="AH35" s="119">
        <v>0</v>
      </c>
      <c r="AI35" s="119">
        <v>0</v>
      </c>
      <c r="AJ35" s="119">
        <v>0</v>
      </c>
      <c r="AK35" s="119">
        <v>0</v>
      </c>
      <c r="AL35" s="119">
        <v>0</v>
      </c>
      <c r="AM35" s="119">
        <v>0</v>
      </c>
      <c r="AN35" s="119">
        <v>0</v>
      </c>
      <c r="AO35" s="119">
        <v>0</v>
      </c>
      <c r="AP35" s="119">
        <v>0</v>
      </c>
      <c r="AQ35" s="119">
        <v>0</v>
      </c>
      <c r="AR35" s="119">
        <v>0</v>
      </c>
      <c r="AS35" s="119">
        <v>0</v>
      </c>
      <c r="AU35" s="105">
        <f t="shared" si="3"/>
        <v>0</v>
      </c>
    </row>
    <row r="36" spans="1:47" x14ac:dyDescent="0.35">
      <c r="A36" s="101" t="s">
        <v>45</v>
      </c>
      <c r="B36" s="101" t="s">
        <v>99</v>
      </c>
      <c r="C36" s="101" t="s">
        <v>36</v>
      </c>
      <c r="D36" s="61"/>
      <c r="E36" s="61"/>
      <c r="F36" s="61"/>
      <c r="G36" s="58">
        <v>0</v>
      </c>
      <c r="H36" s="61"/>
      <c r="I36" s="61"/>
      <c r="J36" s="61"/>
      <c r="K36" s="61"/>
      <c r="L36" s="61"/>
      <c r="M36" s="61"/>
      <c r="N36" s="61"/>
      <c r="O36" s="61"/>
      <c r="P36" s="61"/>
      <c r="Q36" s="33"/>
      <c r="R36" s="60">
        <f>NPV('Key Vars Assumptions'!$B$10,U36:AS36)</f>
        <v>0</v>
      </c>
      <c r="S36" s="60">
        <f t="shared" si="2"/>
        <v>0</v>
      </c>
      <c r="T36" s="31"/>
      <c r="U36" s="51">
        <f>+'DoMin Template'!T34</f>
        <v>0</v>
      </c>
      <c r="V36" s="51">
        <f>+'DoMin Template'!U34</f>
        <v>0</v>
      </c>
      <c r="W36" s="51">
        <f>+'DoMin Template'!V34</f>
        <v>0</v>
      </c>
      <c r="X36" s="119">
        <v>0</v>
      </c>
      <c r="Y36" s="119">
        <v>0</v>
      </c>
      <c r="Z36" s="119">
        <v>0</v>
      </c>
      <c r="AA36" s="119">
        <v>0</v>
      </c>
      <c r="AB36" s="119">
        <v>0</v>
      </c>
      <c r="AC36" s="119">
        <v>0</v>
      </c>
      <c r="AD36" s="119">
        <v>0</v>
      </c>
      <c r="AE36" s="119">
        <v>0</v>
      </c>
      <c r="AF36" s="119">
        <v>0</v>
      </c>
      <c r="AG36" s="119">
        <v>0</v>
      </c>
      <c r="AH36" s="119">
        <v>0</v>
      </c>
      <c r="AI36" s="119">
        <v>0</v>
      </c>
      <c r="AJ36" s="119">
        <v>0</v>
      </c>
      <c r="AK36" s="119">
        <v>0</v>
      </c>
      <c r="AL36" s="119">
        <v>0</v>
      </c>
      <c r="AM36" s="119">
        <v>0</v>
      </c>
      <c r="AN36" s="119">
        <v>0</v>
      </c>
      <c r="AO36" s="119">
        <v>0</v>
      </c>
      <c r="AP36" s="119">
        <v>0</v>
      </c>
      <c r="AQ36" s="119">
        <v>0</v>
      </c>
      <c r="AR36" s="119">
        <v>0</v>
      </c>
      <c r="AS36" s="119">
        <v>0</v>
      </c>
      <c r="AU36" s="105">
        <f t="shared" si="3"/>
        <v>0</v>
      </c>
    </row>
    <row r="37" spans="1:47" x14ac:dyDescent="0.35">
      <c r="A37" s="101" t="s">
        <v>45</v>
      </c>
      <c r="B37" s="101" t="s">
        <v>99</v>
      </c>
      <c r="C37" s="103" t="s">
        <v>38</v>
      </c>
      <c r="D37" s="61"/>
      <c r="E37" s="61"/>
      <c r="F37" s="61"/>
      <c r="G37" s="61"/>
      <c r="H37" s="58">
        <v>1712</v>
      </c>
      <c r="I37" s="61"/>
      <c r="J37" s="61"/>
      <c r="K37" s="61"/>
      <c r="L37" s="61"/>
      <c r="M37" s="61"/>
      <c r="N37" s="61"/>
      <c r="O37" s="61"/>
      <c r="P37" s="61"/>
      <c r="Q37" s="33"/>
      <c r="R37" s="60">
        <f>NPV('Key Vars Assumptions'!$B$10,U37:AS37)</f>
        <v>0</v>
      </c>
      <c r="S37" s="60">
        <f t="shared" si="2"/>
        <v>0</v>
      </c>
      <c r="T37" s="31"/>
      <c r="U37" s="51">
        <f>+'DoMin Template'!T35</f>
        <v>0</v>
      </c>
      <c r="V37" s="51">
        <f>+'DoMin Template'!U35</f>
        <v>0</v>
      </c>
      <c r="W37" s="51">
        <f>+'DoMin Template'!V35</f>
        <v>0</v>
      </c>
      <c r="X37" s="119">
        <v>0</v>
      </c>
      <c r="Y37" s="119">
        <v>0</v>
      </c>
      <c r="Z37" s="119">
        <v>0</v>
      </c>
      <c r="AA37" s="119">
        <v>0</v>
      </c>
      <c r="AB37" s="119">
        <v>0</v>
      </c>
      <c r="AC37" s="119">
        <v>0</v>
      </c>
      <c r="AD37" s="119">
        <v>0</v>
      </c>
      <c r="AE37" s="119">
        <v>0</v>
      </c>
      <c r="AF37" s="119">
        <v>0</v>
      </c>
      <c r="AG37" s="119">
        <v>0</v>
      </c>
      <c r="AH37" s="119">
        <v>0</v>
      </c>
      <c r="AI37" s="119">
        <v>0</v>
      </c>
      <c r="AJ37" s="119">
        <v>0</v>
      </c>
      <c r="AK37" s="119">
        <v>0</v>
      </c>
      <c r="AL37" s="119">
        <v>0</v>
      </c>
      <c r="AM37" s="119">
        <v>0</v>
      </c>
      <c r="AN37" s="119">
        <v>0</v>
      </c>
      <c r="AO37" s="119">
        <v>0</v>
      </c>
      <c r="AP37" s="119">
        <v>0</v>
      </c>
      <c r="AQ37" s="119">
        <v>0</v>
      </c>
      <c r="AR37" s="119">
        <v>0</v>
      </c>
      <c r="AS37" s="119">
        <v>0</v>
      </c>
      <c r="AU37" s="105">
        <f t="shared" si="3"/>
        <v>0</v>
      </c>
    </row>
    <row r="38" spans="1:47" x14ac:dyDescent="0.35">
      <c r="A38" s="101" t="s">
        <v>45</v>
      </c>
      <c r="B38" s="101" t="s">
        <v>99</v>
      </c>
      <c r="C38" s="103" t="s">
        <v>39</v>
      </c>
      <c r="D38" s="61"/>
      <c r="E38" s="61"/>
      <c r="F38" s="61"/>
      <c r="G38" s="61"/>
      <c r="H38" s="61"/>
      <c r="I38" s="58">
        <v>2238</v>
      </c>
      <c r="J38" s="61"/>
      <c r="K38" s="61"/>
      <c r="L38" s="61"/>
      <c r="M38" s="61"/>
      <c r="N38" s="61"/>
      <c r="O38" s="61"/>
      <c r="P38" s="61"/>
      <c r="Q38" s="33"/>
      <c r="R38" s="60">
        <f>NPV('Key Vars Assumptions'!$B$10,U38:AS38)</f>
        <v>0</v>
      </c>
      <c r="S38" s="60">
        <f t="shared" si="2"/>
        <v>0</v>
      </c>
      <c r="T38" s="31"/>
      <c r="U38" s="51">
        <f>+'DoMin Template'!T36</f>
        <v>0</v>
      </c>
      <c r="V38" s="51">
        <f>+'DoMin Template'!U36</f>
        <v>0</v>
      </c>
      <c r="W38" s="51">
        <f>+'DoMin Template'!V36</f>
        <v>0</v>
      </c>
      <c r="X38" s="119">
        <v>0</v>
      </c>
      <c r="Y38" s="119">
        <v>0</v>
      </c>
      <c r="Z38" s="119">
        <v>0</v>
      </c>
      <c r="AA38" s="119">
        <v>0</v>
      </c>
      <c r="AB38" s="119">
        <v>0</v>
      </c>
      <c r="AC38" s="119">
        <v>0</v>
      </c>
      <c r="AD38" s="119">
        <v>0</v>
      </c>
      <c r="AE38" s="119">
        <v>0</v>
      </c>
      <c r="AF38" s="119">
        <v>0</v>
      </c>
      <c r="AG38" s="119">
        <v>0</v>
      </c>
      <c r="AH38" s="119">
        <v>0</v>
      </c>
      <c r="AI38" s="119">
        <v>0</v>
      </c>
      <c r="AJ38" s="119">
        <v>0</v>
      </c>
      <c r="AK38" s="119">
        <v>0</v>
      </c>
      <c r="AL38" s="119">
        <v>0</v>
      </c>
      <c r="AM38" s="119">
        <v>0</v>
      </c>
      <c r="AN38" s="119">
        <v>0</v>
      </c>
      <c r="AO38" s="119">
        <v>0</v>
      </c>
      <c r="AP38" s="119">
        <v>0</v>
      </c>
      <c r="AQ38" s="119">
        <v>0</v>
      </c>
      <c r="AR38" s="119">
        <v>0</v>
      </c>
      <c r="AS38" s="119">
        <v>0</v>
      </c>
      <c r="AU38" s="105">
        <f t="shared" si="3"/>
        <v>0</v>
      </c>
    </row>
    <row r="39" spans="1:47" x14ac:dyDescent="0.35">
      <c r="A39" s="101" t="s">
        <v>45</v>
      </c>
      <c r="B39" s="101" t="s">
        <v>99</v>
      </c>
      <c r="C39" s="103" t="s">
        <v>40</v>
      </c>
      <c r="D39" s="61"/>
      <c r="E39" s="61"/>
      <c r="F39" s="61"/>
      <c r="G39" s="61"/>
      <c r="H39" s="61"/>
      <c r="I39" s="61"/>
      <c r="J39" s="58">
        <v>7617</v>
      </c>
      <c r="K39" s="59"/>
      <c r="L39" s="61"/>
      <c r="M39" s="61"/>
      <c r="N39" s="61"/>
      <c r="O39" s="61"/>
      <c r="P39" s="61"/>
      <c r="Q39" s="33"/>
      <c r="R39" s="60">
        <f>NPV('Key Vars Assumptions'!$B$10,U39:AS39)</f>
        <v>0</v>
      </c>
      <c r="S39" s="60">
        <f t="shared" si="2"/>
        <v>0</v>
      </c>
      <c r="T39" s="31"/>
      <c r="U39" s="51">
        <f>+'DoMin Template'!T37</f>
        <v>0</v>
      </c>
      <c r="V39" s="51">
        <f>+'DoMin Template'!U37</f>
        <v>0</v>
      </c>
      <c r="W39" s="51">
        <f>+'DoMin Template'!V37</f>
        <v>0</v>
      </c>
      <c r="X39" s="119">
        <v>0</v>
      </c>
      <c r="Y39" s="119">
        <v>0</v>
      </c>
      <c r="Z39" s="119">
        <v>0</v>
      </c>
      <c r="AA39" s="119">
        <v>0</v>
      </c>
      <c r="AB39" s="119">
        <v>0</v>
      </c>
      <c r="AC39" s="119">
        <v>0</v>
      </c>
      <c r="AD39" s="119">
        <v>0</v>
      </c>
      <c r="AE39" s="119">
        <v>0</v>
      </c>
      <c r="AF39" s="119">
        <v>0</v>
      </c>
      <c r="AG39" s="119">
        <v>0</v>
      </c>
      <c r="AH39" s="119">
        <v>0</v>
      </c>
      <c r="AI39" s="119">
        <v>0</v>
      </c>
      <c r="AJ39" s="119">
        <v>0</v>
      </c>
      <c r="AK39" s="119">
        <v>0</v>
      </c>
      <c r="AL39" s="119">
        <v>0</v>
      </c>
      <c r="AM39" s="119">
        <v>0</v>
      </c>
      <c r="AN39" s="119">
        <v>0</v>
      </c>
      <c r="AO39" s="119">
        <v>0</v>
      </c>
      <c r="AP39" s="119">
        <v>0</v>
      </c>
      <c r="AQ39" s="119">
        <v>0</v>
      </c>
      <c r="AR39" s="119">
        <v>0</v>
      </c>
      <c r="AS39" s="119">
        <v>0</v>
      </c>
      <c r="AU39" s="105">
        <f t="shared" si="3"/>
        <v>0</v>
      </c>
    </row>
    <row r="40" spans="1:47" x14ac:dyDescent="0.35">
      <c r="A40" s="101" t="s">
        <v>45</v>
      </c>
      <c r="B40" s="101" t="s">
        <v>99</v>
      </c>
      <c r="C40" s="103" t="s">
        <v>70</v>
      </c>
      <c r="D40" s="61"/>
      <c r="E40" s="61"/>
      <c r="F40" s="61"/>
      <c r="G40" s="61"/>
      <c r="H40" s="61"/>
      <c r="I40" s="61"/>
      <c r="J40" s="61"/>
      <c r="K40" s="58">
        <v>9127</v>
      </c>
      <c r="L40" s="61"/>
      <c r="M40" s="61"/>
      <c r="N40" s="61"/>
      <c r="O40" s="61"/>
      <c r="P40" s="61"/>
      <c r="Q40" s="33"/>
      <c r="R40" s="60">
        <f>NPV('Key Vars Assumptions'!$B$10,U40:AS40)</f>
        <v>0</v>
      </c>
      <c r="S40" s="60">
        <f t="shared" si="2"/>
        <v>0</v>
      </c>
      <c r="T40" s="31"/>
      <c r="U40" s="51">
        <f>+'DoMin Template'!T38</f>
        <v>0</v>
      </c>
      <c r="V40" s="51">
        <f>+'DoMin Template'!U38</f>
        <v>0</v>
      </c>
      <c r="W40" s="51">
        <f>+'DoMin Template'!V38</f>
        <v>0</v>
      </c>
      <c r="X40" s="119">
        <v>0</v>
      </c>
      <c r="Y40" s="119">
        <v>0</v>
      </c>
      <c r="Z40" s="119">
        <v>0</v>
      </c>
      <c r="AA40" s="119">
        <v>0</v>
      </c>
      <c r="AB40" s="119">
        <v>0</v>
      </c>
      <c r="AC40" s="119">
        <v>0</v>
      </c>
      <c r="AD40" s="119">
        <v>0</v>
      </c>
      <c r="AE40" s="119">
        <v>0</v>
      </c>
      <c r="AF40" s="119">
        <v>0</v>
      </c>
      <c r="AG40" s="119">
        <v>0</v>
      </c>
      <c r="AH40" s="119">
        <v>0</v>
      </c>
      <c r="AI40" s="119">
        <v>0</v>
      </c>
      <c r="AJ40" s="119">
        <v>0</v>
      </c>
      <c r="AK40" s="119">
        <v>0</v>
      </c>
      <c r="AL40" s="119">
        <v>0</v>
      </c>
      <c r="AM40" s="119">
        <v>0</v>
      </c>
      <c r="AN40" s="119">
        <v>0</v>
      </c>
      <c r="AO40" s="119">
        <v>0</v>
      </c>
      <c r="AP40" s="119">
        <v>0</v>
      </c>
      <c r="AQ40" s="119">
        <v>0</v>
      </c>
      <c r="AR40" s="119">
        <v>0</v>
      </c>
      <c r="AS40" s="119">
        <v>0</v>
      </c>
      <c r="AU40" s="105">
        <f t="shared" si="3"/>
        <v>0</v>
      </c>
    </row>
    <row r="41" spans="1:47" x14ac:dyDescent="0.35">
      <c r="A41" s="101" t="s">
        <v>45</v>
      </c>
      <c r="B41" s="101" t="s">
        <v>99</v>
      </c>
      <c r="C41" s="101" t="s">
        <v>42</v>
      </c>
      <c r="D41" s="61"/>
      <c r="E41" s="61"/>
      <c r="F41" s="61"/>
      <c r="G41" s="61"/>
      <c r="H41" s="61"/>
      <c r="I41" s="61"/>
      <c r="J41" s="61"/>
      <c r="K41" s="61"/>
      <c r="L41" s="58">
        <v>2000</v>
      </c>
      <c r="M41" s="61"/>
      <c r="N41" s="61"/>
      <c r="O41" s="61"/>
      <c r="P41" s="61"/>
      <c r="Q41" s="33"/>
      <c r="R41" s="60">
        <f>NPV('Key Vars Assumptions'!$B$10,U41:AS41)</f>
        <v>0</v>
      </c>
      <c r="S41" s="60">
        <f t="shared" si="2"/>
        <v>0</v>
      </c>
      <c r="T41" s="31"/>
      <c r="U41" s="51">
        <f>+'DoMin Template'!T39</f>
        <v>0</v>
      </c>
      <c r="V41" s="51">
        <f>+'DoMin Template'!U39</f>
        <v>0</v>
      </c>
      <c r="W41" s="51">
        <f>+'DoMin Template'!V39</f>
        <v>0</v>
      </c>
      <c r="X41" s="119">
        <v>0</v>
      </c>
      <c r="Y41" s="119">
        <v>0</v>
      </c>
      <c r="Z41" s="119">
        <v>0</v>
      </c>
      <c r="AA41" s="119">
        <v>0</v>
      </c>
      <c r="AB41" s="119">
        <v>0</v>
      </c>
      <c r="AC41" s="119">
        <v>0</v>
      </c>
      <c r="AD41" s="119">
        <v>0</v>
      </c>
      <c r="AE41" s="119">
        <v>0</v>
      </c>
      <c r="AF41" s="119">
        <v>0</v>
      </c>
      <c r="AG41" s="119">
        <v>0</v>
      </c>
      <c r="AH41" s="119">
        <v>0</v>
      </c>
      <c r="AI41" s="119">
        <v>0</v>
      </c>
      <c r="AJ41" s="119">
        <v>0</v>
      </c>
      <c r="AK41" s="119">
        <v>0</v>
      </c>
      <c r="AL41" s="119">
        <v>0</v>
      </c>
      <c r="AM41" s="119">
        <v>0</v>
      </c>
      <c r="AN41" s="119">
        <v>0</v>
      </c>
      <c r="AO41" s="119">
        <v>0</v>
      </c>
      <c r="AP41" s="119">
        <v>0</v>
      </c>
      <c r="AQ41" s="119">
        <v>0</v>
      </c>
      <c r="AR41" s="119">
        <v>0</v>
      </c>
      <c r="AS41" s="119">
        <v>0</v>
      </c>
      <c r="AU41" s="105"/>
    </row>
    <row r="42" spans="1:47" x14ac:dyDescent="0.35">
      <c r="A42" s="101" t="s">
        <v>45</v>
      </c>
      <c r="B42" s="101" t="s">
        <v>99</v>
      </c>
      <c r="C42" s="101" t="s">
        <v>91</v>
      </c>
      <c r="D42" s="61"/>
      <c r="E42" s="61"/>
      <c r="F42" s="61"/>
      <c r="G42" s="61"/>
      <c r="H42" s="61"/>
      <c r="I42" s="61"/>
      <c r="J42" s="61"/>
      <c r="K42" s="61"/>
      <c r="L42" s="61"/>
      <c r="M42" s="61"/>
      <c r="N42" s="58">
        <v>66000</v>
      </c>
      <c r="O42" s="61"/>
      <c r="P42" s="61"/>
      <c r="Q42" s="33"/>
      <c r="R42" s="60">
        <f>NPV('Key Vars Assumptions'!$B$10,U42:AS42)</f>
        <v>0</v>
      </c>
      <c r="S42" s="60">
        <f t="shared" si="2"/>
        <v>0</v>
      </c>
      <c r="T42" s="31"/>
      <c r="U42" s="51">
        <f>+'DoMin Template'!T40</f>
        <v>0</v>
      </c>
      <c r="V42" s="51">
        <f>+'DoMin Template'!U40</f>
        <v>0</v>
      </c>
      <c r="W42" s="51">
        <f>+'DoMin Template'!V40</f>
        <v>0</v>
      </c>
      <c r="X42" s="119">
        <v>0</v>
      </c>
      <c r="Y42" s="119">
        <v>0</v>
      </c>
      <c r="Z42" s="119">
        <v>0</v>
      </c>
      <c r="AA42" s="119">
        <v>0</v>
      </c>
      <c r="AB42" s="119">
        <v>0</v>
      </c>
      <c r="AC42" s="119">
        <v>0</v>
      </c>
      <c r="AD42" s="119">
        <v>0</v>
      </c>
      <c r="AE42" s="119">
        <v>0</v>
      </c>
      <c r="AF42" s="119">
        <v>0</v>
      </c>
      <c r="AG42" s="119">
        <v>0</v>
      </c>
      <c r="AH42" s="119">
        <v>0</v>
      </c>
      <c r="AI42" s="119">
        <v>0</v>
      </c>
      <c r="AJ42" s="119">
        <v>0</v>
      </c>
      <c r="AK42" s="119">
        <v>0</v>
      </c>
      <c r="AL42" s="119">
        <v>0</v>
      </c>
      <c r="AM42" s="119">
        <v>0</v>
      </c>
      <c r="AN42" s="119">
        <v>0</v>
      </c>
      <c r="AO42" s="119">
        <v>0</v>
      </c>
      <c r="AP42" s="119">
        <v>0</v>
      </c>
      <c r="AQ42" s="119">
        <v>0</v>
      </c>
      <c r="AR42" s="119">
        <v>0</v>
      </c>
      <c r="AS42" s="119">
        <v>0</v>
      </c>
      <c r="AU42" s="105">
        <f t="shared" si="3"/>
        <v>0</v>
      </c>
    </row>
    <row r="43" spans="1:47" x14ac:dyDescent="0.35">
      <c r="D43" s="64"/>
      <c r="E43" s="64"/>
      <c r="F43" s="64"/>
      <c r="G43" s="64"/>
      <c r="H43" s="64"/>
      <c r="I43" s="64"/>
      <c r="J43" s="64"/>
      <c r="K43" s="64"/>
      <c r="L43" s="64"/>
      <c r="M43" s="64"/>
      <c r="N43" s="64"/>
      <c r="O43" s="64"/>
      <c r="P43" s="64"/>
      <c r="Q43" s="33"/>
      <c r="R43" s="64"/>
      <c r="S43" s="64"/>
      <c r="T43" s="33"/>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row>
    <row r="44" spans="1:47" x14ac:dyDescent="0.35">
      <c r="A44" s="101" t="s">
        <v>59</v>
      </c>
      <c r="B44" s="101" t="s">
        <v>60</v>
      </c>
      <c r="C44" s="103" t="s">
        <v>37</v>
      </c>
      <c r="D44" s="61"/>
      <c r="E44" s="58">
        <v>1112737</v>
      </c>
      <c r="F44" s="61"/>
      <c r="G44" s="61"/>
      <c r="H44" s="61"/>
      <c r="I44" s="61"/>
      <c r="J44" s="61"/>
      <c r="K44" s="61"/>
      <c r="L44" s="61"/>
      <c r="M44" s="61"/>
      <c r="N44" s="61"/>
      <c r="O44" s="61"/>
      <c r="P44" s="61"/>
      <c r="Q44" s="33"/>
      <c r="R44" s="60">
        <f>NPV('Key Vars Assumptions'!$B$10,U44:AS44)</f>
        <v>698840.6845534764</v>
      </c>
      <c r="S44" s="60">
        <f t="shared" ref="S44:S50" si="4">SUM(U44:AS44)</f>
        <v>1112737</v>
      </c>
      <c r="T44" s="31"/>
      <c r="U44" s="119">
        <v>0</v>
      </c>
      <c r="V44" s="119">
        <v>0</v>
      </c>
      <c r="W44" s="119">
        <v>24727</v>
      </c>
      <c r="X44" s="119">
        <v>49455</v>
      </c>
      <c r="Y44" s="119">
        <v>49455</v>
      </c>
      <c r="Z44" s="119">
        <v>49455</v>
      </c>
      <c r="AA44" s="119">
        <v>49455</v>
      </c>
      <c r="AB44" s="119">
        <v>49455</v>
      </c>
      <c r="AC44" s="119">
        <v>49455</v>
      </c>
      <c r="AD44" s="119">
        <v>49455</v>
      </c>
      <c r="AE44" s="119">
        <v>49455</v>
      </c>
      <c r="AF44" s="119">
        <v>49455</v>
      </c>
      <c r="AG44" s="119">
        <v>49455</v>
      </c>
      <c r="AH44" s="119">
        <v>49455</v>
      </c>
      <c r="AI44" s="119">
        <v>49455</v>
      </c>
      <c r="AJ44" s="119">
        <v>49455</v>
      </c>
      <c r="AK44" s="119">
        <v>49455</v>
      </c>
      <c r="AL44" s="119">
        <v>49455</v>
      </c>
      <c r="AM44" s="119">
        <v>49455</v>
      </c>
      <c r="AN44" s="119">
        <v>49455</v>
      </c>
      <c r="AO44" s="119">
        <v>49455</v>
      </c>
      <c r="AP44" s="119">
        <v>49455</v>
      </c>
      <c r="AQ44" s="119">
        <v>49455</v>
      </c>
      <c r="AR44" s="119">
        <v>49455</v>
      </c>
      <c r="AS44" s="119">
        <v>49455</v>
      </c>
      <c r="AU44" s="105">
        <f>AVERAGE(X44:AS44)</f>
        <v>49455</v>
      </c>
    </row>
    <row r="45" spans="1:47" x14ac:dyDescent="0.35">
      <c r="A45" s="101" t="s">
        <v>59</v>
      </c>
      <c r="B45" s="101" t="s">
        <v>60</v>
      </c>
      <c r="C45" s="103" t="s">
        <v>35</v>
      </c>
      <c r="D45" s="61"/>
      <c r="E45" s="61"/>
      <c r="F45" s="58">
        <v>28598</v>
      </c>
      <c r="G45" s="59"/>
      <c r="H45" s="61"/>
      <c r="I45" s="61"/>
      <c r="J45" s="61"/>
      <c r="K45" s="61"/>
      <c r="L45" s="61"/>
      <c r="M45" s="61"/>
      <c r="N45" s="61"/>
      <c r="O45" s="61"/>
      <c r="P45" s="61"/>
      <c r="Q45" s="33"/>
      <c r="R45" s="60">
        <f>NPV('Key Vars Assumptions'!$B$10,U45:AS45)</f>
        <v>17960.760004859207</v>
      </c>
      <c r="S45" s="60">
        <f t="shared" si="4"/>
        <v>28598</v>
      </c>
      <c r="T45" s="31"/>
      <c r="U45" s="119">
        <v>0</v>
      </c>
      <c r="V45" s="119">
        <v>0</v>
      </c>
      <c r="W45" s="119">
        <v>636</v>
      </c>
      <c r="X45" s="119">
        <v>1271</v>
      </c>
      <c r="Y45" s="119">
        <v>1271</v>
      </c>
      <c r="Z45" s="119">
        <v>1271</v>
      </c>
      <c r="AA45" s="119">
        <v>1271</v>
      </c>
      <c r="AB45" s="119">
        <v>1271</v>
      </c>
      <c r="AC45" s="119">
        <v>1271</v>
      </c>
      <c r="AD45" s="119">
        <v>1271</v>
      </c>
      <c r="AE45" s="119">
        <v>1271</v>
      </c>
      <c r="AF45" s="119">
        <v>1271</v>
      </c>
      <c r="AG45" s="119">
        <v>1271</v>
      </c>
      <c r="AH45" s="119">
        <v>1271</v>
      </c>
      <c r="AI45" s="119">
        <v>1271</v>
      </c>
      <c r="AJ45" s="119">
        <v>1271</v>
      </c>
      <c r="AK45" s="119">
        <v>1271</v>
      </c>
      <c r="AL45" s="119">
        <v>1271</v>
      </c>
      <c r="AM45" s="119">
        <v>1271</v>
      </c>
      <c r="AN45" s="119">
        <v>1271</v>
      </c>
      <c r="AO45" s="119">
        <v>1271</v>
      </c>
      <c r="AP45" s="119">
        <v>1271</v>
      </c>
      <c r="AQ45" s="119">
        <v>1271</v>
      </c>
      <c r="AR45" s="119">
        <v>1271</v>
      </c>
      <c r="AS45" s="119">
        <v>1271</v>
      </c>
      <c r="AU45" s="105">
        <f t="shared" ref="AU45:AU50" si="5">AVERAGE(X45:AS45)</f>
        <v>1271</v>
      </c>
    </row>
    <row r="46" spans="1:47" x14ac:dyDescent="0.35">
      <c r="A46" s="101" t="s">
        <v>59</v>
      </c>
      <c r="B46" s="101" t="s">
        <v>60</v>
      </c>
      <c r="C46" s="103" t="s">
        <v>36</v>
      </c>
      <c r="D46" s="61"/>
      <c r="E46" s="61"/>
      <c r="F46" s="61"/>
      <c r="G46" s="58">
        <v>340875</v>
      </c>
      <c r="H46" s="61"/>
      <c r="I46" s="61"/>
      <c r="J46" s="61"/>
      <c r="K46" s="61"/>
      <c r="L46" s="61"/>
      <c r="M46" s="61"/>
      <c r="N46" s="61"/>
      <c r="O46" s="61"/>
      <c r="P46" s="61"/>
      <c r="Q46" s="33"/>
      <c r="R46" s="60">
        <f>NPV('Key Vars Assumptions'!$B$10,U46:AS46)</f>
        <v>214082.36180772746</v>
      </c>
      <c r="S46" s="60">
        <f t="shared" si="4"/>
        <v>340875</v>
      </c>
      <c r="T46" s="31"/>
      <c r="U46" s="119">
        <v>0</v>
      </c>
      <c r="V46" s="119">
        <v>0</v>
      </c>
      <c r="W46" s="119">
        <v>7575</v>
      </c>
      <c r="X46" s="119">
        <v>15150</v>
      </c>
      <c r="Y46" s="119">
        <v>15150</v>
      </c>
      <c r="Z46" s="119">
        <v>15150</v>
      </c>
      <c r="AA46" s="119">
        <v>15150</v>
      </c>
      <c r="AB46" s="119">
        <v>15150</v>
      </c>
      <c r="AC46" s="119">
        <v>15150</v>
      </c>
      <c r="AD46" s="119">
        <v>15150</v>
      </c>
      <c r="AE46" s="119">
        <v>15150</v>
      </c>
      <c r="AF46" s="119">
        <v>15150</v>
      </c>
      <c r="AG46" s="119">
        <v>15150</v>
      </c>
      <c r="AH46" s="119">
        <v>15150</v>
      </c>
      <c r="AI46" s="119">
        <v>15150</v>
      </c>
      <c r="AJ46" s="119">
        <v>15150</v>
      </c>
      <c r="AK46" s="119">
        <v>15150</v>
      </c>
      <c r="AL46" s="119">
        <v>15150</v>
      </c>
      <c r="AM46" s="119">
        <v>15150</v>
      </c>
      <c r="AN46" s="119">
        <v>15150</v>
      </c>
      <c r="AO46" s="119">
        <v>15150</v>
      </c>
      <c r="AP46" s="119">
        <v>15150</v>
      </c>
      <c r="AQ46" s="119">
        <v>15150</v>
      </c>
      <c r="AR46" s="119">
        <v>15150</v>
      </c>
      <c r="AS46" s="119">
        <v>15150</v>
      </c>
      <c r="AU46" s="105">
        <f t="shared" si="5"/>
        <v>15150</v>
      </c>
    </row>
    <row r="47" spans="1:47" x14ac:dyDescent="0.35">
      <c r="A47" s="101" t="s">
        <v>59</v>
      </c>
      <c r="B47" s="101" t="s">
        <v>60</v>
      </c>
      <c r="C47" s="103" t="s">
        <v>38</v>
      </c>
      <c r="D47" s="61"/>
      <c r="E47" s="61"/>
      <c r="F47" s="61"/>
      <c r="G47" s="61"/>
      <c r="H47" s="58">
        <v>822150</v>
      </c>
      <c r="I47" s="61"/>
      <c r="J47" s="61"/>
      <c r="K47" s="61"/>
      <c r="L47" s="61"/>
      <c r="M47" s="61"/>
      <c r="N47" s="61"/>
      <c r="O47" s="61"/>
      <c r="P47" s="61"/>
      <c r="Q47" s="33"/>
      <c r="R47" s="60">
        <f>NPV('Key Vars Assumptions'!$B$10,U47:AS47)</f>
        <v>516341.22115210321</v>
      </c>
      <c r="S47" s="60">
        <f t="shared" si="4"/>
        <v>822150</v>
      </c>
      <c r="T47" s="31"/>
      <c r="U47" s="119">
        <v>0</v>
      </c>
      <c r="V47" s="119">
        <v>0</v>
      </c>
      <c r="W47" s="119">
        <v>18270</v>
      </c>
      <c r="X47" s="119">
        <v>36540</v>
      </c>
      <c r="Y47" s="119">
        <v>36540</v>
      </c>
      <c r="Z47" s="119">
        <v>36540</v>
      </c>
      <c r="AA47" s="119">
        <v>36540</v>
      </c>
      <c r="AB47" s="119">
        <v>36540</v>
      </c>
      <c r="AC47" s="119">
        <v>36540</v>
      </c>
      <c r="AD47" s="119">
        <v>36540</v>
      </c>
      <c r="AE47" s="119">
        <v>36540</v>
      </c>
      <c r="AF47" s="119">
        <v>36540</v>
      </c>
      <c r="AG47" s="119">
        <v>36540</v>
      </c>
      <c r="AH47" s="119">
        <v>36540</v>
      </c>
      <c r="AI47" s="119">
        <v>36540</v>
      </c>
      <c r="AJ47" s="119">
        <v>36540</v>
      </c>
      <c r="AK47" s="119">
        <v>36540</v>
      </c>
      <c r="AL47" s="119">
        <v>36540</v>
      </c>
      <c r="AM47" s="119">
        <v>36540</v>
      </c>
      <c r="AN47" s="119">
        <v>36540</v>
      </c>
      <c r="AO47" s="119">
        <v>36540</v>
      </c>
      <c r="AP47" s="119">
        <v>36540</v>
      </c>
      <c r="AQ47" s="119">
        <v>36540</v>
      </c>
      <c r="AR47" s="119">
        <v>36540</v>
      </c>
      <c r="AS47" s="119">
        <v>36540</v>
      </c>
      <c r="AU47" s="105">
        <f t="shared" si="5"/>
        <v>36540</v>
      </c>
    </row>
    <row r="48" spans="1:47" x14ac:dyDescent="0.35">
      <c r="A48" s="101" t="s">
        <v>59</v>
      </c>
      <c r="B48" s="101" t="s">
        <v>60</v>
      </c>
      <c r="C48" s="103" t="s">
        <v>73</v>
      </c>
      <c r="D48" s="61"/>
      <c r="E48" s="61"/>
      <c r="F48" s="61"/>
      <c r="G48" s="61"/>
      <c r="H48" s="61"/>
      <c r="I48" s="58">
        <v>0</v>
      </c>
      <c r="J48" s="61"/>
      <c r="K48" s="61"/>
      <c r="L48" s="61"/>
      <c r="M48" s="61"/>
      <c r="N48" s="61"/>
      <c r="O48" s="61"/>
      <c r="P48" s="61"/>
      <c r="Q48" s="33"/>
      <c r="R48" s="60">
        <f>NPV('Key Vars Assumptions'!$B$10,U48:AS48)</f>
        <v>0</v>
      </c>
      <c r="S48" s="60">
        <f t="shared" si="4"/>
        <v>0</v>
      </c>
      <c r="T48" s="31"/>
      <c r="U48" s="119">
        <v>0</v>
      </c>
      <c r="V48" s="119">
        <v>0</v>
      </c>
      <c r="W48" s="119">
        <v>0</v>
      </c>
      <c r="X48" s="119">
        <v>0</v>
      </c>
      <c r="Y48" s="119">
        <v>0</v>
      </c>
      <c r="Z48" s="119">
        <v>0</v>
      </c>
      <c r="AA48" s="119">
        <v>0</v>
      </c>
      <c r="AB48" s="119">
        <v>0</v>
      </c>
      <c r="AC48" s="119">
        <v>0</v>
      </c>
      <c r="AD48" s="119">
        <v>0</v>
      </c>
      <c r="AE48" s="119">
        <v>0</v>
      </c>
      <c r="AF48" s="119">
        <v>0</v>
      </c>
      <c r="AG48" s="119">
        <v>0</v>
      </c>
      <c r="AH48" s="119">
        <v>0</v>
      </c>
      <c r="AI48" s="119">
        <v>0</v>
      </c>
      <c r="AJ48" s="119">
        <v>0</v>
      </c>
      <c r="AK48" s="119">
        <v>0</v>
      </c>
      <c r="AL48" s="119">
        <v>0</v>
      </c>
      <c r="AM48" s="119">
        <v>0</v>
      </c>
      <c r="AN48" s="119">
        <v>0</v>
      </c>
      <c r="AO48" s="119">
        <v>0</v>
      </c>
      <c r="AP48" s="119">
        <v>0</v>
      </c>
      <c r="AQ48" s="119">
        <v>0</v>
      </c>
      <c r="AR48" s="119">
        <v>0</v>
      </c>
      <c r="AS48" s="119">
        <v>0</v>
      </c>
      <c r="AU48" s="105">
        <f t="shared" si="5"/>
        <v>0</v>
      </c>
    </row>
    <row r="49" spans="1:48" x14ac:dyDescent="0.35">
      <c r="A49" s="101" t="s">
        <v>59</v>
      </c>
      <c r="B49" s="101" t="s">
        <v>60</v>
      </c>
      <c r="C49" s="103" t="s">
        <v>40</v>
      </c>
      <c r="D49" s="61"/>
      <c r="E49" s="61"/>
      <c r="F49" s="61"/>
      <c r="G49" s="61"/>
      <c r="H49" s="61"/>
      <c r="I49" s="61"/>
      <c r="J49" s="58">
        <v>0</v>
      </c>
      <c r="K49" s="59"/>
      <c r="L49" s="61"/>
      <c r="M49" s="61"/>
      <c r="N49" s="61"/>
      <c r="O49" s="61"/>
      <c r="P49" s="61"/>
      <c r="Q49" s="33"/>
      <c r="R49" s="60">
        <f>NPV('Key Vars Assumptions'!$B$10,U49:AS49)</f>
        <v>0</v>
      </c>
      <c r="S49" s="60">
        <f t="shared" si="4"/>
        <v>0</v>
      </c>
      <c r="T49" s="31"/>
      <c r="U49" s="119">
        <v>0</v>
      </c>
      <c r="V49" s="119">
        <v>0</v>
      </c>
      <c r="W49" s="119">
        <v>0</v>
      </c>
      <c r="X49" s="119">
        <v>0</v>
      </c>
      <c r="Y49" s="119">
        <v>0</v>
      </c>
      <c r="Z49" s="119">
        <v>0</v>
      </c>
      <c r="AA49" s="119">
        <v>0</v>
      </c>
      <c r="AB49" s="119">
        <v>0</v>
      </c>
      <c r="AC49" s="119">
        <v>0</v>
      </c>
      <c r="AD49" s="119">
        <v>0</v>
      </c>
      <c r="AE49" s="119">
        <v>0</v>
      </c>
      <c r="AF49" s="119">
        <v>0</v>
      </c>
      <c r="AG49" s="119">
        <v>0</v>
      </c>
      <c r="AH49" s="119">
        <v>0</v>
      </c>
      <c r="AI49" s="119">
        <v>0</v>
      </c>
      <c r="AJ49" s="119">
        <v>0</v>
      </c>
      <c r="AK49" s="119">
        <v>0</v>
      </c>
      <c r="AL49" s="119">
        <v>0</v>
      </c>
      <c r="AM49" s="119">
        <v>0</v>
      </c>
      <c r="AN49" s="119">
        <v>0</v>
      </c>
      <c r="AO49" s="119">
        <v>0</v>
      </c>
      <c r="AP49" s="119">
        <v>0</v>
      </c>
      <c r="AQ49" s="119">
        <v>0</v>
      </c>
      <c r="AR49" s="119">
        <v>0</v>
      </c>
      <c r="AS49" s="119">
        <v>0</v>
      </c>
      <c r="AU49" s="105">
        <f t="shared" si="5"/>
        <v>0</v>
      </c>
    </row>
    <row r="50" spans="1:48" x14ac:dyDescent="0.35">
      <c r="A50" s="101" t="s">
        <v>59</v>
      </c>
      <c r="B50" s="101" t="s">
        <v>60</v>
      </c>
      <c r="C50" s="103" t="s">
        <v>70</v>
      </c>
      <c r="D50" s="61"/>
      <c r="E50" s="61"/>
      <c r="F50" s="61"/>
      <c r="G50" s="61"/>
      <c r="H50" s="61"/>
      <c r="I50" s="61"/>
      <c r="J50" s="61"/>
      <c r="K50" s="58">
        <v>718146</v>
      </c>
      <c r="L50" s="61"/>
      <c r="M50" s="61"/>
      <c r="N50" s="61"/>
      <c r="O50" s="61"/>
      <c r="P50" s="61"/>
      <c r="Q50" s="33"/>
      <c r="R50" s="60">
        <f>NPV('Key Vars Assumptions'!$B$10,U50:AS50)</f>
        <v>417228.35274492903</v>
      </c>
      <c r="S50" s="60">
        <f t="shared" si="4"/>
        <v>718146</v>
      </c>
      <c r="T50" s="31"/>
      <c r="U50" s="119">
        <v>0</v>
      </c>
      <c r="V50" s="119">
        <v>0</v>
      </c>
      <c r="W50" s="119">
        <v>0</v>
      </c>
      <c r="X50" s="119">
        <v>4312</v>
      </c>
      <c r="Y50" s="119">
        <v>8000</v>
      </c>
      <c r="Z50" s="119">
        <v>12935</v>
      </c>
      <c r="AA50" s="119">
        <v>17878</v>
      </c>
      <c r="AB50" s="119">
        <v>35583</v>
      </c>
      <c r="AC50" s="119">
        <v>19459</v>
      </c>
      <c r="AD50" s="119">
        <v>21558</v>
      </c>
      <c r="AE50" s="119">
        <v>19999</v>
      </c>
      <c r="AF50" s="119">
        <v>109638</v>
      </c>
      <c r="AG50" s="119">
        <v>19459</v>
      </c>
      <c r="AH50" s="119">
        <v>48227</v>
      </c>
      <c r="AI50" s="119">
        <v>19459</v>
      </c>
      <c r="AJ50" s="119">
        <v>21558</v>
      </c>
      <c r="AK50" s="119">
        <v>22887</v>
      </c>
      <c r="AL50" s="119">
        <v>21558</v>
      </c>
      <c r="AM50" s="119">
        <v>19459</v>
      </c>
      <c r="AN50" s="119">
        <v>35583</v>
      </c>
      <c r="AO50" s="119">
        <v>19459</v>
      </c>
      <c r="AP50" s="119">
        <v>180119</v>
      </c>
      <c r="AQ50" s="119">
        <v>19459</v>
      </c>
      <c r="AR50" s="119">
        <v>21558</v>
      </c>
      <c r="AS50" s="119">
        <v>19999</v>
      </c>
      <c r="AT50" s="26"/>
      <c r="AU50" s="105">
        <f t="shared" si="5"/>
        <v>32643</v>
      </c>
    </row>
    <row r="51" spans="1:48" x14ac:dyDescent="0.35">
      <c r="D51" s="64"/>
      <c r="E51" s="64"/>
      <c r="F51" s="64"/>
      <c r="G51" s="64"/>
      <c r="H51" s="64"/>
      <c r="I51" s="64"/>
      <c r="J51" s="64"/>
      <c r="K51" s="64"/>
      <c r="L51" s="64"/>
      <c r="M51" s="64"/>
      <c r="N51" s="64"/>
      <c r="O51" s="64"/>
      <c r="P51" s="64"/>
      <c r="Q51" s="33"/>
      <c r="R51" s="64"/>
      <c r="S51" s="64"/>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row>
    <row r="52" spans="1:48" ht="15" thickBot="1" x14ac:dyDescent="0.4">
      <c r="A52" s="101"/>
      <c r="B52" s="101"/>
      <c r="C52" s="101" t="s">
        <v>47</v>
      </c>
      <c r="D52" s="66">
        <f t="shared" ref="D52:P52" si="6">SUM(D5:D50)</f>
        <v>917850</v>
      </c>
      <c r="E52" s="66">
        <f t="shared" si="6"/>
        <v>1505034</v>
      </c>
      <c r="F52" s="66">
        <f t="shared" si="6"/>
        <v>48647</v>
      </c>
      <c r="G52" s="66">
        <f t="shared" si="6"/>
        <v>346560</v>
      </c>
      <c r="H52" s="66">
        <f t="shared" si="6"/>
        <v>867113</v>
      </c>
      <c r="I52" s="66">
        <f t="shared" si="6"/>
        <v>2238</v>
      </c>
      <c r="J52" s="66">
        <f t="shared" si="6"/>
        <v>43785</v>
      </c>
      <c r="K52" s="66">
        <f t="shared" si="6"/>
        <v>767062</v>
      </c>
      <c r="L52" s="66">
        <f t="shared" si="6"/>
        <v>7000</v>
      </c>
      <c r="M52" s="66">
        <f t="shared" si="6"/>
        <v>27250</v>
      </c>
      <c r="N52" s="66">
        <f t="shared" si="6"/>
        <v>139200</v>
      </c>
      <c r="O52" s="66">
        <f t="shared" si="6"/>
        <v>512085</v>
      </c>
      <c r="P52" s="66">
        <f t="shared" si="6"/>
        <v>60500</v>
      </c>
      <c r="Q52" s="31"/>
      <c r="R52" s="66">
        <f t="shared" ref="R52:S52" si="7">SUM(R5:R50)</f>
        <v>2960694.7084954916</v>
      </c>
      <c r="S52" s="66">
        <f t="shared" si="7"/>
        <v>4225380</v>
      </c>
      <c r="T52" s="31"/>
      <c r="U52" s="32">
        <f>SUM(U5:U50)</f>
        <v>121013</v>
      </c>
      <c r="V52" s="32">
        <f t="shared" ref="V52:AS52" si="8">SUM(V5:V50)</f>
        <v>112263</v>
      </c>
      <c r="W52" s="32">
        <f>SUM(W5:W50)</f>
        <v>1020806</v>
      </c>
      <c r="X52" s="32">
        <f t="shared" si="8"/>
        <v>106728</v>
      </c>
      <c r="Y52" s="32">
        <f t="shared" si="8"/>
        <v>110416</v>
      </c>
      <c r="Z52" s="32">
        <f t="shared" si="8"/>
        <v>115351</v>
      </c>
      <c r="AA52" s="32">
        <f t="shared" si="8"/>
        <v>120294</v>
      </c>
      <c r="AB52" s="32">
        <f t="shared" si="8"/>
        <v>137999</v>
      </c>
      <c r="AC52" s="32">
        <f t="shared" si="8"/>
        <v>121875</v>
      </c>
      <c r="AD52" s="32">
        <f t="shared" si="8"/>
        <v>123974</v>
      </c>
      <c r="AE52" s="32">
        <f t="shared" si="8"/>
        <v>122415</v>
      </c>
      <c r="AF52" s="32">
        <f t="shared" si="8"/>
        <v>212054</v>
      </c>
      <c r="AG52" s="32">
        <f t="shared" si="8"/>
        <v>121875</v>
      </c>
      <c r="AH52" s="32">
        <f t="shared" si="8"/>
        <v>150643</v>
      </c>
      <c r="AI52" s="32">
        <f t="shared" si="8"/>
        <v>121875</v>
      </c>
      <c r="AJ52" s="32">
        <f t="shared" si="8"/>
        <v>123974</v>
      </c>
      <c r="AK52" s="32">
        <f t="shared" si="8"/>
        <v>125303</v>
      </c>
      <c r="AL52" s="32">
        <f t="shared" si="8"/>
        <v>123974</v>
      </c>
      <c r="AM52" s="32">
        <f t="shared" si="8"/>
        <v>121875</v>
      </c>
      <c r="AN52" s="32">
        <f t="shared" si="8"/>
        <v>137999</v>
      </c>
      <c r="AO52" s="32">
        <f t="shared" si="8"/>
        <v>121875</v>
      </c>
      <c r="AP52" s="32">
        <f t="shared" si="8"/>
        <v>282535</v>
      </c>
      <c r="AQ52" s="32">
        <f t="shared" si="8"/>
        <v>121875</v>
      </c>
      <c r="AR52" s="32">
        <f t="shared" si="8"/>
        <v>123974</v>
      </c>
      <c r="AS52" s="32">
        <f t="shared" si="8"/>
        <v>122415</v>
      </c>
      <c r="AU52" s="32">
        <f>SUM(AU5:AU50)</f>
        <v>135059</v>
      </c>
    </row>
    <row r="53" spans="1:48" x14ac:dyDescent="0.35">
      <c r="D53" s="64"/>
      <c r="E53" s="64"/>
      <c r="F53" s="64"/>
      <c r="G53" s="64"/>
      <c r="H53" s="64"/>
      <c r="I53" s="64"/>
      <c r="J53" s="64"/>
      <c r="K53" s="64"/>
      <c r="L53" s="64"/>
      <c r="M53" s="64"/>
      <c r="N53" s="64"/>
      <c r="O53" s="64"/>
      <c r="P53" s="64"/>
      <c r="Q53" s="33"/>
      <c r="R53" s="64"/>
      <c r="S53" s="64"/>
    </row>
    <row r="54" spans="1:48" ht="15" thickBot="1" x14ac:dyDescent="0.4">
      <c r="A54" s="101"/>
      <c r="B54" s="101"/>
      <c r="C54" s="101"/>
      <c r="D54" s="65"/>
      <c r="E54" s="65"/>
      <c r="F54" s="67"/>
      <c r="G54" s="67"/>
      <c r="H54" s="67"/>
      <c r="I54" s="67"/>
      <c r="J54" s="67"/>
      <c r="K54" s="67"/>
      <c r="L54" s="64"/>
      <c r="M54" s="64"/>
      <c r="N54" s="64"/>
      <c r="O54" s="64"/>
      <c r="P54" s="64"/>
      <c r="Q54" s="33"/>
      <c r="R54" s="67"/>
      <c r="S54" s="67"/>
      <c r="T54" s="9">
        <v>1</v>
      </c>
      <c r="U54" s="9">
        <f>+T54/(1+'Key Vars Assumptions'!$B$10)</f>
        <v>0.96618357487922713</v>
      </c>
      <c r="V54" s="9">
        <f>+U54/(1+'Key Vars Assumptions'!$B$10)</f>
        <v>0.93351070036640305</v>
      </c>
      <c r="W54" s="9">
        <f>+V54/(1+'Key Vars Assumptions'!$B$10)</f>
        <v>0.90194270566802237</v>
      </c>
      <c r="X54" s="9">
        <f>+W54/(1+'Key Vars Assumptions'!$B$10)</f>
        <v>0.87144222769857238</v>
      </c>
      <c r="Y54" s="9">
        <f>+X54/(1+'Key Vars Assumptions'!$B$10)</f>
        <v>0.84197316685852408</v>
      </c>
      <c r="Z54" s="9">
        <f>+Y54/(1+'Key Vars Assumptions'!$B$10)</f>
        <v>0.81350064430775282</v>
      </c>
      <c r="AA54" s="9">
        <f>+Z54/(1+'Key Vars Assumptions'!$B$10)</f>
        <v>0.78599096068381924</v>
      </c>
      <c r="AB54" s="9">
        <f>+AA54/(1+'Key Vars Assumptions'!$B$10)</f>
        <v>0.75941155621625056</v>
      </c>
      <c r="AC54" s="9">
        <f>+AB54/(1+'Key Vars Assumptions'!$B$10)</f>
        <v>0.73373097218961414</v>
      </c>
      <c r="AD54" s="9">
        <f>+AC54/(1+'Key Vars Assumptions'!$B$10)</f>
        <v>0.70891881370977217</v>
      </c>
      <c r="AE54" s="9">
        <f>+AD54/(1+'Key Vars Assumptions'!$B$10)</f>
        <v>0.68494571372924851</v>
      </c>
      <c r="AF54" s="9">
        <f>+AE54/(1+'Key Vars Assumptions'!$B$10)</f>
        <v>0.66178329828912907</v>
      </c>
      <c r="AG54" s="9">
        <f>+AF54/(1+'Key Vars Assumptions'!$B$10)</f>
        <v>0.63940415293635666</v>
      </c>
      <c r="AH54" s="9">
        <f>+AG54/(1+'Key Vars Assumptions'!$B$10)</f>
        <v>0.61778179027667313</v>
      </c>
      <c r="AI54" s="9">
        <f>+AH54/(1+'Key Vars Assumptions'!$B$10)</f>
        <v>0.59689061862480497</v>
      </c>
      <c r="AJ54" s="9">
        <f>+AI54/(1+'Key Vars Assumptions'!$B$10)</f>
        <v>0.57670591171478747</v>
      </c>
      <c r="AK54" s="9">
        <f>+AJ54/(1+'Key Vars Assumptions'!$B$10)</f>
        <v>0.55720377943457733</v>
      </c>
      <c r="AL54" s="9">
        <f>+AK54/(1+'Key Vars Assumptions'!$B$10)</f>
        <v>0.53836113955031628</v>
      </c>
      <c r="AM54" s="9">
        <f>+AL54/(1+'Key Vars Assumptions'!$B$10)</f>
        <v>0.520155690386779</v>
      </c>
      <c r="AN54" s="9">
        <f>+AM54/(1+'Key Vars Assumptions'!$B$10)</f>
        <v>0.50256588443167061</v>
      </c>
      <c r="AO54" s="9">
        <f>+AN54/(1+'Key Vars Assumptions'!$B$10)</f>
        <v>0.48557090283253201</v>
      </c>
      <c r="AP54" s="9">
        <f>+AO54/(1+'Key Vars Assumptions'!$B$10)</f>
        <v>0.46915063075606961</v>
      </c>
      <c r="AQ54" s="9">
        <f>+AP54/(1+'Key Vars Assumptions'!$B$10)</f>
        <v>0.45328563358074364</v>
      </c>
      <c r="AR54" s="9">
        <f>+AQ54/(1+'Key Vars Assumptions'!$B$10)</f>
        <v>0.43795713389443836</v>
      </c>
      <c r="AS54" s="9">
        <f>+AR54/(1+'Key Vars Assumptions'!$B$10)</f>
        <v>0.42314698926998878</v>
      </c>
    </row>
    <row r="55" spans="1:48" ht="15" thickBot="1" x14ac:dyDescent="0.4">
      <c r="A55" s="101"/>
      <c r="B55" s="101"/>
      <c r="C55" s="101"/>
      <c r="D55" s="192" t="s">
        <v>55</v>
      </c>
      <c r="E55" s="192"/>
      <c r="F55" s="192"/>
      <c r="G55" s="67"/>
      <c r="H55" s="67"/>
      <c r="I55" s="67"/>
      <c r="J55" s="67"/>
      <c r="K55" s="67"/>
      <c r="L55" s="64"/>
      <c r="M55" s="64"/>
      <c r="N55" s="64"/>
      <c r="O55" s="64"/>
      <c r="P55" s="64"/>
      <c r="Q55" s="33"/>
      <c r="R55" s="68">
        <f>SUM(U55:AS55)</f>
        <v>2960694.7084954916</v>
      </c>
      <c r="S55" s="67"/>
      <c r="T55" s="12"/>
      <c r="U55" s="30">
        <f>+U52*U54</f>
        <v>116920.77294685991</v>
      </c>
      <c r="V55" s="30">
        <f t="shared" ref="V55:AR55" si="9">+V52*V54</f>
        <v>104798.71175523351</v>
      </c>
      <c r="W55" s="67">
        <f t="shared" si="9"/>
        <v>920708.52560215129</v>
      </c>
      <c r="X55" s="67">
        <f t="shared" si="9"/>
        <v>93007.286077813231</v>
      </c>
      <c r="Y55" s="67">
        <f t="shared" si="9"/>
        <v>92967.3091918508</v>
      </c>
      <c r="Z55" s="67">
        <f t="shared" si="9"/>
        <v>93838.112821543589</v>
      </c>
      <c r="AA55" s="67">
        <f t="shared" si="9"/>
        <v>94549.996624499356</v>
      </c>
      <c r="AB55" s="67">
        <f t="shared" si="9"/>
        <v>104798.03534628636</v>
      </c>
      <c r="AC55" s="67">
        <f t="shared" si="9"/>
        <v>89423.46223560923</v>
      </c>
      <c r="AD55" s="67">
        <f t="shared" si="9"/>
        <v>87887.501010855296</v>
      </c>
      <c r="AE55" s="67">
        <f t="shared" si="9"/>
        <v>83847.629546165961</v>
      </c>
      <c r="AF55" s="67">
        <f t="shared" si="9"/>
        <v>140333.79553540298</v>
      </c>
      <c r="AG55" s="67">
        <f t="shared" si="9"/>
        <v>77927.381139118472</v>
      </c>
      <c r="AH55" s="67">
        <f t="shared" si="9"/>
        <v>93064.502232648869</v>
      </c>
      <c r="AI55" s="67">
        <f t="shared" si="9"/>
        <v>72746.0441448981</v>
      </c>
      <c r="AJ55" s="67">
        <f t="shared" si="9"/>
        <v>71496.538698929056</v>
      </c>
      <c r="AK55" s="67">
        <f t="shared" si="9"/>
        <v>69819.305174490844</v>
      </c>
      <c r="AL55" s="67">
        <f t="shared" si="9"/>
        <v>66742.783914610904</v>
      </c>
      <c r="AM55" s="67">
        <f t="shared" si="9"/>
        <v>63393.974765888692</v>
      </c>
      <c r="AN55" s="67">
        <f t="shared" si="9"/>
        <v>69353.589485686112</v>
      </c>
      <c r="AO55" s="67">
        <f t="shared" si="9"/>
        <v>59178.953782714838</v>
      </c>
      <c r="AP55" s="67">
        <f t="shared" si="9"/>
        <v>132551.47346066614</v>
      </c>
      <c r="AQ55" s="67">
        <f t="shared" si="9"/>
        <v>55244.186592653132</v>
      </c>
      <c r="AR55" s="67">
        <f t="shared" si="9"/>
        <v>54295.297717429101</v>
      </c>
      <c r="AS55" s="67">
        <f>+AS52*AS54</f>
        <v>51799.538691485679</v>
      </c>
    </row>
    <row r="56" spans="1:48" x14ac:dyDescent="0.35">
      <c r="D56" s="64"/>
      <c r="E56" s="64"/>
      <c r="F56" s="64"/>
      <c r="G56" s="64"/>
      <c r="H56" s="64"/>
      <c r="I56" s="64"/>
      <c r="J56" s="64"/>
      <c r="K56" s="64"/>
      <c r="L56" s="64"/>
      <c r="M56" s="64"/>
      <c r="N56" s="64"/>
      <c r="O56" s="64"/>
      <c r="P56" s="64"/>
      <c r="Q56" s="33"/>
      <c r="R56" s="64"/>
      <c r="S56" s="64"/>
      <c r="U56" s="33"/>
      <c r="V56" s="33"/>
      <c r="W56" s="64"/>
      <c r="X56" s="64"/>
      <c r="Y56" s="64"/>
      <c r="Z56" s="64"/>
      <c r="AA56" s="64"/>
      <c r="AB56" s="64"/>
      <c r="AC56" s="64"/>
      <c r="AD56" s="64"/>
      <c r="AE56" s="64"/>
      <c r="AF56" s="64"/>
      <c r="AG56" s="64"/>
      <c r="AH56" s="64"/>
      <c r="AI56" s="64"/>
      <c r="AJ56" s="64"/>
      <c r="AK56" s="64"/>
      <c r="AL56" s="64"/>
      <c r="AM56" s="64"/>
      <c r="AN56" s="64"/>
      <c r="AO56" s="64"/>
      <c r="AP56" s="64"/>
      <c r="AQ56" s="64"/>
      <c r="AR56" s="64"/>
      <c r="AS56" s="64"/>
    </row>
    <row r="57" spans="1:48" x14ac:dyDescent="0.35">
      <c r="A57" s="14" t="s">
        <v>53</v>
      </c>
      <c r="B57" s="101"/>
      <c r="C57" s="101"/>
      <c r="D57" s="65"/>
      <c r="E57" s="65"/>
      <c r="F57" s="65"/>
      <c r="G57" s="65"/>
      <c r="H57" s="65"/>
      <c r="I57" s="65"/>
      <c r="J57" s="65"/>
      <c r="K57" s="64"/>
      <c r="L57" s="64"/>
      <c r="M57" s="64"/>
      <c r="N57" s="64"/>
      <c r="O57" s="64"/>
      <c r="P57" s="64"/>
      <c r="Q57" s="33"/>
      <c r="R57" s="64"/>
      <c r="S57" s="64"/>
      <c r="U57" s="33"/>
      <c r="V57" s="33"/>
      <c r="W57" s="64"/>
      <c r="X57" s="64"/>
      <c r="Y57" s="64"/>
      <c r="Z57" s="64"/>
      <c r="AA57" s="64"/>
      <c r="AB57" s="64"/>
      <c r="AC57" s="64"/>
      <c r="AD57" s="64"/>
      <c r="AE57" s="64"/>
      <c r="AF57" s="64"/>
      <c r="AG57" s="64"/>
      <c r="AH57" s="64"/>
      <c r="AI57" s="64"/>
      <c r="AJ57" s="64"/>
      <c r="AK57" s="64"/>
      <c r="AL57" s="64"/>
      <c r="AM57" s="64"/>
      <c r="AN57" s="64"/>
      <c r="AO57" s="64"/>
      <c r="AP57" s="64"/>
      <c r="AQ57" s="64"/>
      <c r="AR57" s="64"/>
      <c r="AS57" s="64"/>
    </row>
    <row r="58" spans="1:48" s="4" customFormat="1" ht="22" x14ac:dyDescent="0.35">
      <c r="A58" s="15" t="s">
        <v>30</v>
      </c>
      <c r="B58" s="15" t="s">
        <v>31</v>
      </c>
      <c r="C58" s="15"/>
      <c r="D58" s="69" t="s">
        <v>50</v>
      </c>
      <c r="E58" s="69" t="s">
        <v>64</v>
      </c>
      <c r="F58" s="69" t="s">
        <v>65</v>
      </c>
      <c r="G58" s="69" t="s">
        <v>72</v>
      </c>
      <c r="K58" s="64"/>
      <c r="L58" s="64"/>
      <c r="M58" s="64"/>
      <c r="N58" s="64"/>
      <c r="O58" s="64"/>
      <c r="P58" s="64"/>
      <c r="Q58" s="33"/>
      <c r="R58" s="64"/>
      <c r="S58" s="64"/>
      <c r="T58" s="104"/>
      <c r="U58" s="33"/>
      <c r="V58" s="33"/>
      <c r="W58" s="64"/>
      <c r="X58" s="64"/>
      <c r="Y58" s="64"/>
      <c r="Z58" s="64"/>
      <c r="AA58" s="64"/>
      <c r="AB58" s="64"/>
      <c r="AC58" s="64"/>
      <c r="AD58" s="64"/>
      <c r="AE58" s="64"/>
      <c r="AF58" s="64"/>
      <c r="AG58" s="64"/>
      <c r="AH58" s="64"/>
      <c r="AI58" s="64"/>
      <c r="AJ58" s="64"/>
      <c r="AK58" s="64"/>
      <c r="AL58" s="64"/>
      <c r="AM58" s="64"/>
      <c r="AN58" s="64"/>
      <c r="AO58" s="64"/>
      <c r="AP58" s="64"/>
      <c r="AQ58" s="64"/>
      <c r="AR58" s="64"/>
      <c r="AS58" s="64"/>
      <c r="AT58" s="104"/>
      <c r="AU58" s="104"/>
      <c r="AV58" s="104"/>
    </row>
    <row r="59" spans="1:48" x14ac:dyDescent="0.35">
      <c r="A59" s="101" t="s">
        <v>59</v>
      </c>
      <c r="B59" s="101" t="s">
        <v>60</v>
      </c>
      <c r="C59" s="103" t="s">
        <v>50</v>
      </c>
      <c r="D59" s="58">
        <v>3917681</v>
      </c>
      <c r="E59" s="61"/>
      <c r="F59" s="61"/>
      <c r="G59" s="61"/>
      <c r="K59" s="64"/>
      <c r="L59" s="64"/>
      <c r="M59" s="64"/>
      <c r="N59" s="64"/>
      <c r="O59" s="64"/>
      <c r="P59" s="64"/>
      <c r="Q59" s="33"/>
      <c r="R59" s="60">
        <f>NPV('Key Vars Assumptions'!$B$10,U59:AS59)</f>
        <v>3594714.6022156454</v>
      </c>
      <c r="S59" s="60">
        <f>SUM(U59:AS59)</f>
        <v>3917681</v>
      </c>
      <c r="T59" s="31"/>
      <c r="U59" s="105">
        <v>20000</v>
      </c>
      <c r="V59" s="105">
        <v>1897681</v>
      </c>
      <c r="W59" s="70">
        <v>2000000</v>
      </c>
      <c r="X59" s="70">
        <v>0</v>
      </c>
      <c r="Y59" s="70">
        <v>0</v>
      </c>
      <c r="Z59" s="70">
        <v>0</v>
      </c>
      <c r="AA59" s="70">
        <v>0</v>
      </c>
      <c r="AB59" s="70">
        <v>0</v>
      </c>
      <c r="AC59" s="70">
        <v>0</v>
      </c>
      <c r="AD59" s="70">
        <v>0</v>
      </c>
      <c r="AE59" s="70">
        <v>0</v>
      </c>
      <c r="AF59" s="70">
        <v>0</v>
      </c>
      <c r="AG59" s="70">
        <v>0</v>
      </c>
      <c r="AH59" s="70">
        <v>0</v>
      </c>
      <c r="AI59" s="70">
        <v>0</v>
      </c>
      <c r="AJ59" s="70">
        <v>0</v>
      </c>
      <c r="AK59" s="70">
        <v>0</v>
      </c>
      <c r="AL59" s="70">
        <v>0</v>
      </c>
      <c r="AM59" s="70">
        <v>0</v>
      </c>
      <c r="AN59" s="70">
        <v>0</v>
      </c>
      <c r="AO59" s="70">
        <v>0</v>
      </c>
      <c r="AP59" s="70">
        <v>0</v>
      </c>
      <c r="AQ59" s="70">
        <v>0</v>
      </c>
      <c r="AR59" s="70">
        <v>0</v>
      </c>
      <c r="AS59" s="70">
        <v>0</v>
      </c>
    </row>
    <row r="60" spans="1:48" x14ac:dyDescent="0.35">
      <c r="A60" s="101" t="s">
        <v>59</v>
      </c>
      <c r="B60" s="101" t="s">
        <v>60</v>
      </c>
      <c r="C60" s="103" t="s">
        <v>64</v>
      </c>
      <c r="D60" s="61"/>
      <c r="E60" s="58">
        <v>79400</v>
      </c>
      <c r="F60" s="61"/>
      <c r="G60" s="61"/>
      <c r="K60" s="64"/>
      <c r="L60" s="64"/>
      <c r="M60" s="64"/>
      <c r="N60" s="64"/>
      <c r="O60" s="64"/>
      <c r="P60" s="64"/>
      <c r="Q60" s="33"/>
      <c r="R60" s="60">
        <f>NPV('Key Vars Assumptions'!$B$10,U60:AS60)</f>
        <v>71614.250830040968</v>
      </c>
      <c r="S60" s="60">
        <f t="shared" ref="S60:S62" si="10">SUM(U60:AS60)</f>
        <v>79400</v>
      </c>
      <c r="T60" s="31"/>
      <c r="U60" s="105">
        <v>0</v>
      </c>
      <c r="V60" s="105">
        <v>0</v>
      </c>
      <c r="W60" s="70">
        <v>79400</v>
      </c>
      <c r="X60" s="70">
        <v>0</v>
      </c>
      <c r="Y60" s="70">
        <v>0</v>
      </c>
      <c r="Z60" s="70">
        <v>0</v>
      </c>
      <c r="AA60" s="70">
        <v>0</v>
      </c>
      <c r="AB60" s="70">
        <v>0</v>
      </c>
      <c r="AC60" s="70">
        <v>0</v>
      </c>
      <c r="AD60" s="70">
        <v>0</v>
      </c>
      <c r="AE60" s="70">
        <v>0</v>
      </c>
      <c r="AF60" s="70">
        <v>0</v>
      </c>
      <c r="AG60" s="70">
        <v>0</v>
      </c>
      <c r="AH60" s="70">
        <v>0</v>
      </c>
      <c r="AI60" s="70">
        <v>0</v>
      </c>
      <c r="AJ60" s="70">
        <v>0</v>
      </c>
      <c r="AK60" s="70">
        <v>0</v>
      </c>
      <c r="AL60" s="70">
        <v>0</v>
      </c>
      <c r="AM60" s="70">
        <v>0</v>
      </c>
      <c r="AN60" s="70">
        <v>0</v>
      </c>
      <c r="AO60" s="70">
        <v>0</v>
      </c>
      <c r="AP60" s="70">
        <v>0</v>
      </c>
      <c r="AQ60" s="70">
        <v>0</v>
      </c>
      <c r="AR60" s="70">
        <v>0</v>
      </c>
      <c r="AS60" s="70">
        <v>0</v>
      </c>
    </row>
    <row r="61" spans="1:48" x14ac:dyDescent="0.35">
      <c r="A61" s="101" t="s">
        <v>59</v>
      </c>
      <c r="B61" s="101" t="s">
        <v>60</v>
      </c>
      <c r="C61" s="103" t="s">
        <v>65</v>
      </c>
      <c r="D61" s="61"/>
      <c r="E61" s="61"/>
      <c r="F61" s="58">
        <v>200000</v>
      </c>
      <c r="G61" s="61"/>
      <c r="K61" s="64"/>
      <c r="L61" s="64"/>
      <c r="M61" s="64"/>
      <c r="N61" s="64"/>
      <c r="O61" s="64"/>
      <c r="P61" s="64"/>
      <c r="Q61" s="33"/>
      <c r="R61" s="60">
        <f>NPV('Key Vars Assumptions'!$B$10,U61:AS61)</f>
        <v>180388.54113360448</v>
      </c>
      <c r="S61" s="60">
        <f t="shared" si="10"/>
        <v>200000</v>
      </c>
      <c r="T61" s="31"/>
      <c r="U61" s="105">
        <v>0</v>
      </c>
      <c r="V61" s="105">
        <v>0</v>
      </c>
      <c r="W61" s="70">
        <v>200000</v>
      </c>
      <c r="X61" s="70">
        <v>0</v>
      </c>
      <c r="Y61" s="70">
        <v>0</v>
      </c>
      <c r="Z61" s="70">
        <v>0</v>
      </c>
      <c r="AA61" s="70">
        <v>0</v>
      </c>
      <c r="AB61" s="70">
        <v>0</v>
      </c>
      <c r="AC61" s="70">
        <v>0</v>
      </c>
      <c r="AD61" s="70">
        <v>0</v>
      </c>
      <c r="AE61" s="70">
        <v>0</v>
      </c>
      <c r="AF61" s="70">
        <v>0</v>
      </c>
      <c r="AG61" s="70">
        <v>0</v>
      </c>
      <c r="AH61" s="70">
        <v>0</v>
      </c>
      <c r="AI61" s="70">
        <v>0</v>
      </c>
      <c r="AJ61" s="70">
        <v>0</v>
      </c>
      <c r="AK61" s="70">
        <v>0</v>
      </c>
      <c r="AL61" s="70">
        <v>0</v>
      </c>
      <c r="AM61" s="70">
        <v>0</v>
      </c>
      <c r="AN61" s="70">
        <v>0</v>
      </c>
      <c r="AO61" s="70">
        <v>0</v>
      </c>
      <c r="AP61" s="70">
        <v>0</v>
      </c>
      <c r="AQ61" s="70">
        <v>0</v>
      </c>
      <c r="AR61" s="70">
        <v>0</v>
      </c>
      <c r="AS61" s="70">
        <v>0</v>
      </c>
    </row>
    <row r="62" spans="1:48" x14ac:dyDescent="0.35">
      <c r="A62" s="101" t="s">
        <v>59</v>
      </c>
      <c r="B62" s="101" t="s">
        <v>60</v>
      </c>
      <c r="C62" s="103" t="s">
        <v>72</v>
      </c>
      <c r="D62" s="61"/>
      <c r="E62" s="61"/>
      <c r="F62" s="61"/>
      <c r="G62" s="58">
        <v>50000</v>
      </c>
      <c r="K62" s="64"/>
      <c r="L62" s="64"/>
      <c r="M62" s="64"/>
      <c r="N62" s="64"/>
      <c r="O62" s="64"/>
      <c r="P62" s="64"/>
      <c r="Q62" s="33"/>
      <c r="R62" s="60">
        <f>NPV('Key Vars Assumptions'!$B$10,U62:AS62)</f>
        <v>45097.13528340112</v>
      </c>
      <c r="S62" s="60">
        <f t="shared" si="10"/>
        <v>50000</v>
      </c>
      <c r="T62" s="31"/>
      <c r="U62" s="105">
        <v>0</v>
      </c>
      <c r="V62" s="105">
        <v>0</v>
      </c>
      <c r="W62" s="70">
        <v>50000</v>
      </c>
      <c r="X62" s="70">
        <v>0</v>
      </c>
      <c r="Y62" s="70">
        <v>0</v>
      </c>
      <c r="Z62" s="70">
        <v>0</v>
      </c>
      <c r="AA62" s="70">
        <v>0</v>
      </c>
      <c r="AB62" s="70">
        <v>0</v>
      </c>
      <c r="AC62" s="70">
        <v>0</v>
      </c>
      <c r="AD62" s="70">
        <v>0</v>
      </c>
      <c r="AE62" s="70">
        <v>0</v>
      </c>
      <c r="AF62" s="70">
        <v>0</v>
      </c>
      <c r="AG62" s="70">
        <v>0</v>
      </c>
      <c r="AH62" s="70">
        <v>0</v>
      </c>
      <c r="AI62" s="70">
        <v>0</v>
      </c>
      <c r="AJ62" s="70">
        <v>0</v>
      </c>
      <c r="AK62" s="70">
        <v>0</v>
      </c>
      <c r="AL62" s="70">
        <v>0</v>
      </c>
      <c r="AM62" s="70">
        <v>0</v>
      </c>
      <c r="AN62" s="70">
        <v>0</v>
      </c>
      <c r="AO62" s="70">
        <v>0</v>
      </c>
      <c r="AP62" s="70">
        <v>0</v>
      </c>
      <c r="AQ62" s="70">
        <v>0</v>
      </c>
      <c r="AR62" s="70">
        <v>0</v>
      </c>
      <c r="AS62" s="70">
        <v>0</v>
      </c>
    </row>
    <row r="63" spans="1:48" x14ac:dyDescent="0.35">
      <c r="A63" s="101"/>
      <c r="B63" s="101"/>
      <c r="C63" s="101"/>
      <c r="D63" s="65"/>
      <c r="E63" s="65"/>
      <c r="F63" s="65"/>
      <c r="G63" s="65"/>
      <c r="K63" s="64"/>
      <c r="L63" s="64"/>
      <c r="M63" s="64"/>
      <c r="N63" s="64"/>
      <c r="O63" s="64"/>
      <c r="P63" s="64"/>
      <c r="Q63" s="33"/>
      <c r="R63" s="65"/>
      <c r="S63" s="65"/>
      <c r="T63" s="101"/>
      <c r="U63" s="31"/>
      <c r="V63" s="31"/>
      <c r="W63" s="65"/>
      <c r="X63" s="65"/>
      <c r="Y63" s="65"/>
      <c r="Z63" s="65"/>
      <c r="AA63" s="65"/>
      <c r="AB63" s="65"/>
      <c r="AC63" s="65"/>
      <c r="AD63" s="65"/>
      <c r="AE63" s="65"/>
      <c r="AF63" s="65"/>
      <c r="AG63" s="65"/>
      <c r="AH63" s="65"/>
      <c r="AI63" s="65"/>
      <c r="AJ63" s="65"/>
      <c r="AK63" s="65"/>
      <c r="AL63" s="65"/>
      <c r="AM63" s="65"/>
      <c r="AN63" s="65"/>
      <c r="AO63" s="65"/>
      <c r="AP63" s="65"/>
      <c r="AQ63" s="65"/>
      <c r="AR63" s="65"/>
      <c r="AS63" s="65"/>
    </row>
    <row r="64" spans="1:48" ht="15" thickBot="1" x14ac:dyDescent="0.4">
      <c r="A64" s="101"/>
      <c r="B64" s="101"/>
      <c r="C64" s="101" t="s">
        <v>54</v>
      </c>
      <c r="D64" s="66">
        <f>SUM(D59:D62)</f>
        <v>3917681</v>
      </c>
      <c r="E64" s="66">
        <f>SUM(E59:E62)</f>
        <v>79400</v>
      </c>
      <c r="F64" s="66">
        <f>SUM(F59:F62)</f>
        <v>200000</v>
      </c>
      <c r="G64" s="66">
        <f>SUM(G59:G62)</f>
        <v>50000</v>
      </c>
      <c r="K64" s="64"/>
      <c r="L64" s="64"/>
      <c r="M64" s="64"/>
      <c r="N64" s="64"/>
      <c r="O64" s="64"/>
      <c r="P64" s="64"/>
      <c r="Q64" s="33"/>
      <c r="R64" s="66">
        <f>SUM(R59:R62)</f>
        <v>3891814.5294626919</v>
      </c>
      <c r="S64" s="66">
        <f>SUM(S59:S62)</f>
        <v>4247081</v>
      </c>
      <c r="T64" s="31"/>
      <c r="U64" s="32">
        <f t="shared" ref="U64:AS64" si="11">SUM(U59:U62)</f>
        <v>20000</v>
      </c>
      <c r="V64" s="32">
        <f t="shared" si="11"/>
        <v>1897681</v>
      </c>
      <c r="W64" s="66">
        <f t="shared" si="11"/>
        <v>2329400</v>
      </c>
      <c r="X64" s="66">
        <f t="shared" si="11"/>
        <v>0</v>
      </c>
      <c r="Y64" s="66">
        <f t="shared" si="11"/>
        <v>0</v>
      </c>
      <c r="Z64" s="66">
        <f t="shared" si="11"/>
        <v>0</v>
      </c>
      <c r="AA64" s="66">
        <f t="shared" si="11"/>
        <v>0</v>
      </c>
      <c r="AB64" s="66">
        <f t="shared" si="11"/>
        <v>0</v>
      </c>
      <c r="AC64" s="66">
        <f t="shared" si="11"/>
        <v>0</v>
      </c>
      <c r="AD64" s="66">
        <f t="shared" si="11"/>
        <v>0</v>
      </c>
      <c r="AE64" s="66">
        <f t="shared" si="11"/>
        <v>0</v>
      </c>
      <c r="AF64" s="66">
        <f t="shared" si="11"/>
        <v>0</v>
      </c>
      <c r="AG64" s="66">
        <f t="shared" si="11"/>
        <v>0</v>
      </c>
      <c r="AH64" s="66">
        <f t="shared" si="11"/>
        <v>0</v>
      </c>
      <c r="AI64" s="66">
        <f t="shared" si="11"/>
        <v>0</v>
      </c>
      <c r="AJ64" s="66">
        <f t="shared" si="11"/>
        <v>0</v>
      </c>
      <c r="AK64" s="66">
        <f t="shared" si="11"/>
        <v>0</v>
      </c>
      <c r="AL64" s="66">
        <f t="shared" si="11"/>
        <v>0</v>
      </c>
      <c r="AM64" s="66">
        <f t="shared" si="11"/>
        <v>0</v>
      </c>
      <c r="AN64" s="66">
        <f t="shared" si="11"/>
        <v>0</v>
      </c>
      <c r="AO64" s="66">
        <f t="shared" si="11"/>
        <v>0</v>
      </c>
      <c r="AP64" s="66">
        <f t="shared" si="11"/>
        <v>0</v>
      </c>
      <c r="AQ64" s="66">
        <f t="shared" si="11"/>
        <v>0</v>
      </c>
      <c r="AR64" s="66">
        <f t="shared" si="11"/>
        <v>0</v>
      </c>
      <c r="AS64" s="66">
        <f t="shared" si="11"/>
        <v>0</v>
      </c>
    </row>
    <row r="65" spans="1:48" x14ac:dyDescent="0.35">
      <c r="D65" s="64"/>
      <c r="E65" s="64"/>
      <c r="F65" s="64"/>
      <c r="G65" s="64"/>
      <c r="H65" s="64"/>
      <c r="I65" s="64"/>
      <c r="J65" s="64"/>
      <c r="K65" s="64"/>
      <c r="L65" s="64"/>
      <c r="M65" s="64"/>
      <c r="N65" s="64"/>
      <c r="O65" s="64"/>
      <c r="P65" s="64"/>
      <c r="Q65" s="33"/>
      <c r="R65" s="64"/>
      <c r="S65" s="64"/>
    </row>
    <row r="66" spans="1:48" ht="15" thickBot="1" x14ac:dyDescent="0.4">
      <c r="A66" s="101"/>
      <c r="B66" s="101"/>
      <c r="C66" s="101"/>
      <c r="D66" s="31"/>
      <c r="E66" s="31"/>
      <c r="F66" s="30"/>
      <c r="G66" s="30"/>
      <c r="H66" s="30"/>
      <c r="I66" s="30"/>
      <c r="J66" s="30"/>
      <c r="K66" s="30"/>
      <c r="L66" s="33"/>
      <c r="M66" s="33"/>
      <c r="N66" s="33"/>
      <c r="O66" s="33"/>
      <c r="P66" s="33"/>
      <c r="Q66" s="33"/>
      <c r="R66" s="67"/>
      <c r="S66" s="67"/>
      <c r="T66" s="9">
        <v>1</v>
      </c>
      <c r="U66" s="9">
        <f>+T66/(1+'Key Vars Assumptions'!$B$10)</f>
        <v>0.96618357487922713</v>
      </c>
      <c r="V66" s="9">
        <f>+U66/(1+'Key Vars Assumptions'!$B$10)</f>
        <v>0.93351070036640305</v>
      </c>
      <c r="W66" s="9">
        <f>+V66/(1+'Key Vars Assumptions'!$B$10)</f>
        <v>0.90194270566802237</v>
      </c>
      <c r="X66" s="9">
        <f>+W66/(1+'Key Vars Assumptions'!$B$10)</f>
        <v>0.87144222769857238</v>
      </c>
      <c r="Y66" s="9">
        <f>+X66/(1+'Key Vars Assumptions'!$B$10)</f>
        <v>0.84197316685852408</v>
      </c>
      <c r="Z66" s="9">
        <f>+Y66/(1+'Key Vars Assumptions'!$B$10)</f>
        <v>0.81350064430775282</v>
      </c>
      <c r="AA66" s="9">
        <f>+Z66/(1+'Key Vars Assumptions'!$B$10)</f>
        <v>0.78599096068381924</v>
      </c>
      <c r="AB66" s="9">
        <f>+AA66/(1+'Key Vars Assumptions'!$B$10)</f>
        <v>0.75941155621625056</v>
      </c>
      <c r="AC66" s="9">
        <f>+AB66/(1+'Key Vars Assumptions'!$B$10)</f>
        <v>0.73373097218961414</v>
      </c>
      <c r="AD66" s="9">
        <f>+AC66/(1+'Key Vars Assumptions'!$B$10)</f>
        <v>0.70891881370977217</v>
      </c>
      <c r="AE66" s="9">
        <f>+AD66/(1+'Key Vars Assumptions'!$B$10)</f>
        <v>0.68494571372924851</v>
      </c>
      <c r="AF66" s="9">
        <f>+AE66/(1+'Key Vars Assumptions'!$B$10)</f>
        <v>0.66178329828912907</v>
      </c>
      <c r="AG66" s="9">
        <f>+AF66/(1+'Key Vars Assumptions'!$B$10)</f>
        <v>0.63940415293635666</v>
      </c>
      <c r="AH66" s="9">
        <f>+AG66/(1+'Key Vars Assumptions'!$B$10)</f>
        <v>0.61778179027667313</v>
      </c>
      <c r="AI66" s="9">
        <f>+AH66/(1+'Key Vars Assumptions'!$B$10)</f>
        <v>0.59689061862480497</v>
      </c>
      <c r="AJ66" s="9">
        <f>+AI66/(1+'Key Vars Assumptions'!$B$10)</f>
        <v>0.57670591171478747</v>
      </c>
      <c r="AK66" s="9">
        <f>+AJ66/(1+'Key Vars Assumptions'!$B$10)</f>
        <v>0.55720377943457733</v>
      </c>
      <c r="AL66" s="9">
        <f>+AK66/(1+'Key Vars Assumptions'!$B$10)</f>
        <v>0.53836113955031628</v>
      </c>
      <c r="AM66" s="9">
        <f>+AL66/(1+'Key Vars Assumptions'!$B$10)</f>
        <v>0.520155690386779</v>
      </c>
      <c r="AN66" s="9">
        <f>+AM66/(1+'Key Vars Assumptions'!$B$10)</f>
        <v>0.50256588443167061</v>
      </c>
      <c r="AO66" s="9">
        <f>+AN66/(1+'Key Vars Assumptions'!$B$10)</f>
        <v>0.48557090283253201</v>
      </c>
      <c r="AP66" s="9">
        <f>+AO66/(1+'Key Vars Assumptions'!$B$10)</f>
        <v>0.46915063075606961</v>
      </c>
      <c r="AQ66" s="9">
        <f>+AP66/(1+'Key Vars Assumptions'!$B$10)</f>
        <v>0.45328563358074364</v>
      </c>
      <c r="AR66" s="9">
        <f>+AQ66/(1+'Key Vars Assumptions'!$B$10)</f>
        <v>0.43795713389443836</v>
      </c>
      <c r="AS66" s="9">
        <f>+AR66/(1+'Key Vars Assumptions'!$B$10)</f>
        <v>0.42314698926998878</v>
      </c>
    </row>
    <row r="67" spans="1:48" ht="15" thickBot="1" x14ac:dyDescent="0.4">
      <c r="A67" s="101"/>
      <c r="B67" s="101"/>
      <c r="C67" s="101"/>
      <c r="D67" s="190" t="s">
        <v>56</v>
      </c>
      <c r="E67" s="190"/>
      <c r="F67" s="190"/>
      <c r="G67" s="30"/>
      <c r="H67" s="30"/>
      <c r="I67" s="30"/>
      <c r="J67" s="30"/>
      <c r="K67" s="30"/>
      <c r="L67" s="33"/>
      <c r="M67" s="33"/>
      <c r="N67" s="33"/>
      <c r="O67" s="33"/>
      <c r="P67" s="33"/>
      <c r="Q67" s="33"/>
      <c r="R67" s="68">
        <f>SUM(U67:AS67)</f>
        <v>3891814.5294626919</v>
      </c>
      <c r="S67" s="67"/>
      <c r="T67" s="48"/>
      <c r="U67" s="67">
        <f>+U64*U66</f>
        <v>19323.671497584543</v>
      </c>
      <c r="V67" s="67">
        <f t="shared" ref="V67:AS67" si="12">+V64*V66</f>
        <v>1771505.519382016</v>
      </c>
      <c r="W67" s="67">
        <f t="shared" si="12"/>
        <v>2100985.3385830913</v>
      </c>
      <c r="X67" s="67">
        <f t="shared" si="12"/>
        <v>0</v>
      </c>
      <c r="Y67" s="67">
        <f t="shared" si="12"/>
        <v>0</v>
      </c>
      <c r="Z67" s="67">
        <f t="shared" si="12"/>
        <v>0</v>
      </c>
      <c r="AA67" s="67">
        <f t="shared" si="12"/>
        <v>0</v>
      </c>
      <c r="AB67" s="67">
        <f t="shared" si="12"/>
        <v>0</v>
      </c>
      <c r="AC67" s="67">
        <f t="shared" si="12"/>
        <v>0</v>
      </c>
      <c r="AD67" s="67">
        <f t="shared" si="12"/>
        <v>0</v>
      </c>
      <c r="AE67" s="67">
        <f t="shared" si="12"/>
        <v>0</v>
      </c>
      <c r="AF67" s="67">
        <f t="shared" si="12"/>
        <v>0</v>
      </c>
      <c r="AG67" s="67">
        <f t="shared" si="12"/>
        <v>0</v>
      </c>
      <c r="AH67" s="67">
        <f t="shared" si="12"/>
        <v>0</v>
      </c>
      <c r="AI67" s="67">
        <f t="shared" si="12"/>
        <v>0</v>
      </c>
      <c r="AJ67" s="67">
        <f t="shared" si="12"/>
        <v>0</v>
      </c>
      <c r="AK67" s="67">
        <f t="shared" si="12"/>
        <v>0</v>
      </c>
      <c r="AL67" s="67">
        <f t="shared" si="12"/>
        <v>0</v>
      </c>
      <c r="AM67" s="67">
        <f t="shared" si="12"/>
        <v>0</v>
      </c>
      <c r="AN67" s="67">
        <f t="shared" si="12"/>
        <v>0</v>
      </c>
      <c r="AO67" s="67">
        <f t="shared" si="12"/>
        <v>0</v>
      </c>
      <c r="AP67" s="67">
        <f t="shared" si="12"/>
        <v>0</v>
      </c>
      <c r="AQ67" s="67">
        <f t="shared" si="12"/>
        <v>0</v>
      </c>
      <c r="AR67" s="67">
        <f t="shared" si="12"/>
        <v>0</v>
      </c>
      <c r="AS67" s="67">
        <f t="shared" si="12"/>
        <v>0</v>
      </c>
      <c r="AT67" s="33"/>
    </row>
    <row r="68" spans="1:48" ht="15" thickBot="1" x14ac:dyDescent="0.4">
      <c r="D68" s="33"/>
      <c r="E68" s="33"/>
      <c r="F68" s="33"/>
      <c r="G68" s="33"/>
      <c r="H68" s="33"/>
      <c r="I68" s="33"/>
      <c r="J68" s="33"/>
      <c r="K68" s="33"/>
      <c r="L68" s="33"/>
      <c r="M68" s="33"/>
      <c r="N68" s="33"/>
      <c r="O68" s="33"/>
      <c r="P68" s="33"/>
      <c r="Q68" s="33"/>
      <c r="R68" s="64"/>
      <c r="S68" s="64"/>
    </row>
    <row r="69" spans="1:48" ht="15" thickBot="1" x14ac:dyDescent="0.4">
      <c r="A69" s="101"/>
      <c r="B69" s="101"/>
      <c r="C69" s="101"/>
      <c r="D69" s="190" t="s">
        <v>58</v>
      </c>
      <c r="E69" s="190"/>
      <c r="F69" s="190"/>
      <c r="G69" s="31"/>
      <c r="H69" s="31"/>
      <c r="I69" s="31"/>
      <c r="J69" s="31"/>
      <c r="K69" s="31"/>
      <c r="L69" s="33"/>
      <c r="M69" s="33"/>
      <c r="N69" s="33"/>
      <c r="O69" s="33"/>
      <c r="P69" s="33"/>
      <c r="Q69" s="33"/>
      <c r="R69" s="68">
        <f>+R55+R67</f>
        <v>6852509.2379581835</v>
      </c>
      <c r="S69" s="65"/>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row>
    <row r="70" spans="1:48" x14ac:dyDescent="0.35">
      <c r="R70" s="53"/>
      <c r="S70" s="53"/>
    </row>
    <row r="71" spans="1:48" x14ac:dyDescent="0.35">
      <c r="A71" s="14" t="s">
        <v>129</v>
      </c>
      <c r="B71" s="101"/>
      <c r="C71" s="101"/>
      <c r="V71" s="49"/>
      <c r="W71" s="49"/>
      <c r="X71" s="49"/>
      <c r="Y71" s="49"/>
      <c r="Z71" s="49"/>
      <c r="AA71" s="49"/>
      <c r="AB71" s="49"/>
      <c r="AC71" s="49"/>
      <c r="AD71" s="49"/>
      <c r="AE71" s="49"/>
      <c r="AF71" s="49"/>
      <c r="AG71" s="49"/>
      <c r="AH71" s="49"/>
      <c r="AI71" s="49"/>
      <c r="AJ71" s="49"/>
      <c r="AK71" s="49"/>
      <c r="AL71" s="49"/>
      <c r="AM71" s="49"/>
      <c r="AN71" s="49"/>
      <c r="AO71" s="49"/>
      <c r="AP71" s="49"/>
      <c r="AQ71" s="49"/>
      <c r="AR71" s="49"/>
      <c r="AS71" s="49"/>
      <c r="AT71" s="49"/>
      <c r="AU71" s="46"/>
      <c r="AV71" s="46"/>
    </row>
    <row r="72" spans="1:48" x14ac:dyDescent="0.35">
      <c r="A72" s="15" t="s">
        <v>30</v>
      </c>
      <c r="B72" s="15" t="s">
        <v>31</v>
      </c>
      <c r="C72" s="15"/>
      <c r="D72" s="15" t="s">
        <v>130</v>
      </c>
      <c r="R72" s="16" t="s">
        <v>49</v>
      </c>
      <c r="S72" s="16" t="s">
        <v>48</v>
      </c>
      <c r="U72" s="16" t="s">
        <v>4</v>
      </c>
      <c r="V72" s="16" t="s">
        <v>5</v>
      </c>
      <c r="W72" s="16" t="s">
        <v>6</v>
      </c>
      <c r="X72" s="16" t="s">
        <v>7</v>
      </c>
      <c r="Y72" s="16" t="s">
        <v>8</v>
      </c>
      <c r="Z72" s="16" t="s">
        <v>9</v>
      </c>
      <c r="AA72" s="16" t="s">
        <v>10</v>
      </c>
      <c r="AB72" s="16" t="s">
        <v>11</v>
      </c>
      <c r="AC72" s="16" t="s">
        <v>12</v>
      </c>
      <c r="AD72" s="16" t="s">
        <v>13</v>
      </c>
      <c r="AE72" s="16" t="s">
        <v>14</v>
      </c>
      <c r="AF72" s="16" t="s">
        <v>15</v>
      </c>
      <c r="AG72" s="16" t="s">
        <v>16</v>
      </c>
      <c r="AH72" s="16" t="s">
        <v>17</v>
      </c>
      <c r="AI72" s="16" t="s">
        <v>18</v>
      </c>
      <c r="AJ72" s="16" t="s">
        <v>19</v>
      </c>
      <c r="AK72" s="16" t="s">
        <v>20</v>
      </c>
      <c r="AL72" s="16" t="s">
        <v>21</v>
      </c>
      <c r="AM72" s="16" t="s">
        <v>22</v>
      </c>
      <c r="AN72" s="16" t="s">
        <v>23</v>
      </c>
      <c r="AO72" s="16" t="s">
        <v>24</v>
      </c>
      <c r="AP72" s="16" t="s">
        <v>25</v>
      </c>
      <c r="AQ72" s="16" t="s">
        <v>26</v>
      </c>
      <c r="AR72" s="16" t="s">
        <v>27</v>
      </c>
      <c r="AS72" s="16" t="s">
        <v>28</v>
      </c>
      <c r="AT72" s="46"/>
      <c r="AU72" s="46"/>
    </row>
    <row r="73" spans="1:48" x14ac:dyDescent="0.35">
      <c r="A73" s="101"/>
      <c r="B73" s="101"/>
      <c r="C73" s="101"/>
      <c r="AT73" s="46"/>
      <c r="AU73" s="46"/>
    </row>
    <row r="74" spans="1:48" x14ac:dyDescent="0.35">
      <c r="A74" s="101" t="s">
        <v>59</v>
      </c>
      <c r="B74" s="101" t="s">
        <v>60</v>
      </c>
      <c r="C74" s="103" t="s">
        <v>130</v>
      </c>
      <c r="D74" s="99">
        <v>6116644</v>
      </c>
      <c r="R74" s="102">
        <f>NPV('Key Vars Assumptions'!$B$10,U74:AS74)</f>
        <v>3949211.0232430608</v>
      </c>
      <c r="S74" s="102">
        <f>SUM(U74:AS74)</f>
        <v>6116644</v>
      </c>
      <c r="U74" s="30">
        <v>523</v>
      </c>
      <c r="V74" s="30">
        <v>50231</v>
      </c>
      <c r="W74" s="30">
        <v>187413</v>
      </c>
      <c r="X74" s="30">
        <v>294809</v>
      </c>
      <c r="Y74" s="30">
        <v>294507</v>
      </c>
      <c r="Z74" s="30">
        <v>294607</v>
      </c>
      <c r="AA74" s="30">
        <v>294607</v>
      </c>
      <c r="AB74" s="30">
        <v>294607</v>
      </c>
      <c r="AC74" s="30">
        <v>294607</v>
      </c>
      <c r="AD74" s="30">
        <v>294607</v>
      </c>
      <c r="AE74" s="30">
        <v>294607</v>
      </c>
      <c r="AF74" s="30">
        <v>294607</v>
      </c>
      <c r="AG74" s="30">
        <v>294607</v>
      </c>
      <c r="AH74" s="30">
        <v>257896</v>
      </c>
      <c r="AI74" s="30">
        <v>257896</v>
      </c>
      <c r="AJ74" s="30">
        <v>257896</v>
      </c>
      <c r="AK74" s="30">
        <v>257896</v>
      </c>
      <c r="AL74" s="30">
        <v>257896</v>
      </c>
      <c r="AM74" s="30">
        <v>257896</v>
      </c>
      <c r="AN74" s="30">
        <v>257896</v>
      </c>
      <c r="AO74" s="30">
        <v>257896</v>
      </c>
      <c r="AP74" s="30">
        <v>257567</v>
      </c>
      <c r="AQ74" s="30">
        <v>226350</v>
      </c>
      <c r="AR74" s="30">
        <v>192610</v>
      </c>
      <c r="AS74" s="30">
        <v>192610</v>
      </c>
      <c r="AT74" s="46"/>
      <c r="AU74" s="46"/>
    </row>
    <row r="75" spans="1:48" x14ac:dyDescent="0.35">
      <c r="AT75" s="46"/>
      <c r="AU75" s="46"/>
    </row>
    <row r="76" spans="1:48" x14ac:dyDescent="0.35">
      <c r="T76" s="9">
        <v>1</v>
      </c>
      <c r="U76" s="9">
        <f>+T76/(1+'Key Vars Assumptions'!$B$10)</f>
        <v>0.96618357487922713</v>
      </c>
      <c r="V76" s="9">
        <f>+U76/(1+'Key Vars Assumptions'!$B$10)</f>
        <v>0.93351070036640305</v>
      </c>
      <c r="W76" s="9">
        <f>+V76/(1+'Key Vars Assumptions'!$B$10)</f>
        <v>0.90194270566802237</v>
      </c>
      <c r="X76" s="9">
        <f>+W76/(1+'Key Vars Assumptions'!$B$10)</f>
        <v>0.87144222769857238</v>
      </c>
      <c r="Y76" s="9">
        <f>+X76/(1+'Key Vars Assumptions'!$B$10)</f>
        <v>0.84197316685852408</v>
      </c>
      <c r="Z76" s="9">
        <f>+Y76/(1+'Key Vars Assumptions'!$B$10)</f>
        <v>0.81350064430775282</v>
      </c>
      <c r="AA76" s="9">
        <f>+Z76/(1+'Key Vars Assumptions'!$B$10)</f>
        <v>0.78599096068381924</v>
      </c>
      <c r="AB76" s="9">
        <f>+AA76/(1+'Key Vars Assumptions'!$B$10)</f>
        <v>0.75941155621625056</v>
      </c>
      <c r="AC76" s="9">
        <f>+AB76/(1+'Key Vars Assumptions'!$B$10)</f>
        <v>0.73373097218961414</v>
      </c>
      <c r="AD76" s="9">
        <f>+AC76/(1+'Key Vars Assumptions'!$B$10)</f>
        <v>0.70891881370977217</v>
      </c>
      <c r="AE76" s="9">
        <f>+AD76/(1+'Key Vars Assumptions'!$B$10)</f>
        <v>0.68494571372924851</v>
      </c>
      <c r="AF76" s="9">
        <f>+AE76/(1+'Key Vars Assumptions'!$B$10)</f>
        <v>0.66178329828912907</v>
      </c>
      <c r="AG76" s="9">
        <f>+AF76/(1+'Key Vars Assumptions'!$B$10)</f>
        <v>0.63940415293635666</v>
      </c>
      <c r="AH76" s="9">
        <f>+AG76/(1+'Key Vars Assumptions'!$B$10)</f>
        <v>0.61778179027667313</v>
      </c>
      <c r="AI76" s="9">
        <f>+AH76/(1+'Key Vars Assumptions'!$B$10)</f>
        <v>0.59689061862480497</v>
      </c>
      <c r="AJ76" s="9">
        <f>+AI76/(1+'Key Vars Assumptions'!$B$10)</f>
        <v>0.57670591171478747</v>
      </c>
      <c r="AK76" s="9">
        <f>+AJ76/(1+'Key Vars Assumptions'!$B$10)</f>
        <v>0.55720377943457733</v>
      </c>
      <c r="AL76" s="9">
        <f>+AK76/(1+'Key Vars Assumptions'!$B$10)</f>
        <v>0.53836113955031628</v>
      </c>
      <c r="AM76" s="9">
        <f>+AL76/(1+'Key Vars Assumptions'!$B$10)</f>
        <v>0.520155690386779</v>
      </c>
      <c r="AN76" s="9">
        <f>+AM76/(1+'Key Vars Assumptions'!$B$10)</f>
        <v>0.50256588443167061</v>
      </c>
      <c r="AO76" s="9">
        <f>+AN76/(1+'Key Vars Assumptions'!$B$10)</f>
        <v>0.48557090283253201</v>
      </c>
      <c r="AP76" s="9">
        <f>+AO76/(1+'Key Vars Assumptions'!$B$10)</f>
        <v>0.46915063075606961</v>
      </c>
      <c r="AQ76" s="9">
        <f>+AP76/(1+'Key Vars Assumptions'!$B$10)</f>
        <v>0.45328563358074364</v>
      </c>
      <c r="AR76" s="9">
        <f>+AQ76/(1+'Key Vars Assumptions'!$B$10)</f>
        <v>0.43795713389443836</v>
      </c>
      <c r="AS76" s="9">
        <f>+AR76/(1+'Key Vars Assumptions'!$B$10)</f>
        <v>0.42314698926998878</v>
      </c>
      <c r="AT76" s="46"/>
      <c r="AU76" s="46"/>
    </row>
    <row r="77" spans="1:48" ht="15" thickBot="1" x14ac:dyDescent="0.4">
      <c r="D77" s="190" t="s">
        <v>131</v>
      </c>
      <c r="E77" s="190"/>
      <c r="F77" s="190"/>
      <c r="AT77" s="46"/>
      <c r="AU77" s="46"/>
    </row>
    <row r="78" spans="1:48" ht="15" thickBot="1" x14ac:dyDescent="0.4">
      <c r="R78" s="37">
        <f>SUM(U78:AS78)</f>
        <v>3949211.0232430613</v>
      </c>
      <c r="U78" s="30">
        <f>+U74*U76</f>
        <v>505.31400966183577</v>
      </c>
      <c r="V78" s="30">
        <f t="shared" ref="V78:AS78" si="13">+V74*V76</f>
        <v>46891.175990104792</v>
      </c>
      <c r="W78" s="30">
        <f t="shared" si="13"/>
        <v>169035.78829736108</v>
      </c>
      <c r="X78" s="30">
        <f t="shared" si="13"/>
        <v>256909.01170558843</v>
      </c>
      <c r="Y78" s="30">
        <f t="shared" si="13"/>
        <v>247966.99145200336</v>
      </c>
      <c r="Z78" s="30">
        <f t="shared" si="13"/>
        <v>239662.98431757413</v>
      </c>
      <c r="AA78" s="30">
        <f t="shared" si="13"/>
        <v>231558.43895417792</v>
      </c>
      <c r="AB78" s="30">
        <f t="shared" si="13"/>
        <v>223727.96034220094</v>
      </c>
      <c r="AC78" s="30">
        <f t="shared" si="13"/>
        <v>216162.28052386566</v>
      </c>
      <c r="AD78" s="30">
        <f t="shared" si="13"/>
        <v>208852.44495059486</v>
      </c>
      <c r="AE78" s="30">
        <f t="shared" si="13"/>
        <v>201789.8018846327</v>
      </c>
      <c r="AF78" s="30">
        <f t="shared" si="13"/>
        <v>194965.99215906544</v>
      </c>
      <c r="AG78" s="30">
        <f t="shared" si="13"/>
        <v>188372.93928412124</v>
      </c>
      <c r="AH78" s="30">
        <f t="shared" si="13"/>
        <v>159323.45258519289</v>
      </c>
      <c r="AI78" s="30">
        <f t="shared" si="13"/>
        <v>153935.7029808627</v>
      </c>
      <c r="AJ78" s="30">
        <f t="shared" si="13"/>
        <v>148730.14780759683</v>
      </c>
      <c r="AK78" s="30">
        <f t="shared" si="13"/>
        <v>143700.62590105974</v>
      </c>
      <c r="AL78" s="30">
        <f t="shared" si="13"/>
        <v>138841.18444546836</v>
      </c>
      <c r="AM78" s="30">
        <f t="shared" si="13"/>
        <v>134146.07192798876</v>
      </c>
      <c r="AN78" s="30">
        <f t="shared" si="13"/>
        <v>129609.73133139012</v>
      </c>
      <c r="AO78" s="30">
        <f t="shared" si="13"/>
        <v>125226.79355689867</v>
      </c>
      <c r="AP78" s="30">
        <f t="shared" si="13"/>
        <v>120837.72051194859</v>
      </c>
      <c r="AQ78" s="30">
        <f t="shared" si="13"/>
        <v>102601.20316100132</v>
      </c>
      <c r="AR78" s="30">
        <f t="shared" si="13"/>
        <v>84354.923559407776</v>
      </c>
      <c r="AS78" s="30">
        <f t="shared" si="13"/>
        <v>81502.341603292545</v>
      </c>
      <c r="AT78" s="46"/>
      <c r="AU78" s="46"/>
    </row>
  </sheetData>
  <mergeCells count="4">
    <mergeCell ref="D55:F55"/>
    <mergeCell ref="D67:F67"/>
    <mergeCell ref="D69:F69"/>
    <mergeCell ref="D77:F77"/>
  </mergeCells>
  <pageMargins left="0.25" right="0.25" top="0.75" bottom="0.75" header="0.3" footer="0.3"/>
  <pageSetup paperSize="8" scale="41" fitToHeight="0" orientation="landscape"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V81"/>
  <sheetViews>
    <sheetView workbookViewId="0">
      <pane xSplit="3" ySplit="4" topLeftCell="I44" activePane="bottomRight" state="frozen"/>
      <selection pane="topRight"/>
      <selection pane="bottomLeft"/>
      <selection pane="bottomRight" activeCell="R73" sqref="R73"/>
    </sheetView>
  </sheetViews>
  <sheetFormatPr defaultRowHeight="14.5" x14ac:dyDescent="0.35"/>
  <cols>
    <col min="2" max="2" width="11.81640625" bestFit="1" customWidth="1"/>
    <col min="3" max="3" width="25.54296875" bestFit="1" customWidth="1"/>
    <col min="4" max="5" width="10.81640625" bestFit="1" customWidth="1"/>
    <col min="7" max="7" width="9.54296875" bestFit="1" customWidth="1"/>
    <col min="8" max="8" width="9.7265625" customWidth="1"/>
    <col min="9" max="9" width="10.81640625" bestFit="1" customWidth="1"/>
    <col min="10" max="10" width="8.54296875" bestFit="1" customWidth="1"/>
    <col min="11" max="11" width="11.1796875" customWidth="1"/>
    <col min="12" max="12" width="9.54296875" style="5" bestFit="1" customWidth="1"/>
    <col min="14" max="14" width="9.54296875" bestFit="1" customWidth="1"/>
    <col min="15" max="15" width="10.453125" style="104" customWidth="1"/>
    <col min="16" max="16" width="9.54296875" style="104" customWidth="1"/>
    <col min="17" max="17" width="9.453125" customWidth="1"/>
    <col min="18" max="19" width="10.81640625" bestFit="1" customWidth="1"/>
    <col min="20" max="21" width="9.54296875" bestFit="1" customWidth="1"/>
    <col min="22" max="23" width="10.81640625" bestFit="1" customWidth="1"/>
    <col min="24" max="26" width="9.54296875" bestFit="1" customWidth="1"/>
    <col min="32" max="32" width="9.54296875" bestFit="1" customWidth="1"/>
    <col min="42" max="42" width="9.54296875" bestFit="1" customWidth="1"/>
    <col min="47" max="47" width="19.26953125" customWidth="1"/>
  </cols>
  <sheetData>
    <row r="1" spans="1:47" ht="15.5" x14ac:dyDescent="0.35">
      <c r="A1" s="19" t="s">
        <v>170</v>
      </c>
    </row>
    <row r="2" spans="1:47" x14ac:dyDescent="0.35">
      <c r="A2" s="8" t="s">
        <v>46</v>
      </c>
      <c r="B2" s="8"/>
      <c r="C2" s="8"/>
      <c r="D2" s="8"/>
      <c r="E2" s="8"/>
      <c r="F2" s="8"/>
      <c r="G2" s="8"/>
      <c r="H2" s="8"/>
      <c r="I2" s="8"/>
      <c r="J2" s="8"/>
      <c r="K2" s="8"/>
      <c r="L2" s="10"/>
    </row>
    <row r="3" spans="1:47" ht="22" x14ac:dyDescent="0.35">
      <c r="A3" s="15" t="s">
        <v>30</v>
      </c>
      <c r="B3" s="15" t="s">
        <v>31</v>
      </c>
      <c r="C3" s="15"/>
      <c r="D3" s="16" t="s">
        <v>32</v>
      </c>
      <c r="E3" s="16" t="s">
        <v>37</v>
      </c>
      <c r="F3" s="16" t="s">
        <v>35</v>
      </c>
      <c r="G3" s="16" t="s">
        <v>36</v>
      </c>
      <c r="H3" s="16" t="s">
        <v>38</v>
      </c>
      <c r="I3" s="16" t="s">
        <v>78</v>
      </c>
      <c r="J3" s="16" t="s">
        <v>40</v>
      </c>
      <c r="K3" s="16" t="s">
        <v>41</v>
      </c>
      <c r="L3" s="16" t="s">
        <v>42</v>
      </c>
      <c r="M3" s="16" t="s">
        <v>86</v>
      </c>
      <c r="N3" s="16" t="s">
        <v>91</v>
      </c>
      <c r="O3" s="16" t="s">
        <v>127</v>
      </c>
      <c r="P3" s="55" t="s">
        <v>51</v>
      </c>
      <c r="R3" s="16" t="s">
        <v>49</v>
      </c>
      <c r="S3" s="16" t="s">
        <v>48</v>
      </c>
      <c r="T3" s="17"/>
      <c r="U3" s="16" t="s">
        <v>4</v>
      </c>
      <c r="V3" s="16" t="s">
        <v>5</v>
      </c>
      <c r="W3" s="16" t="s">
        <v>6</v>
      </c>
      <c r="X3" s="16" t="s">
        <v>7</v>
      </c>
      <c r="Y3" s="16" t="s">
        <v>8</v>
      </c>
      <c r="Z3" s="16" t="s">
        <v>9</v>
      </c>
      <c r="AA3" s="16" t="s">
        <v>10</v>
      </c>
      <c r="AB3" s="16" t="s">
        <v>11</v>
      </c>
      <c r="AC3" s="16" t="s">
        <v>12</v>
      </c>
      <c r="AD3" s="16" t="s">
        <v>13</v>
      </c>
      <c r="AE3" s="16" t="s">
        <v>14</v>
      </c>
      <c r="AF3" s="16" t="s">
        <v>15</v>
      </c>
      <c r="AG3" s="16" t="s">
        <v>16</v>
      </c>
      <c r="AH3" s="16" t="s">
        <v>17</v>
      </c>
      <c r="AI3" s="16" t="s">
        <v>18</v>
      </c>
      <c r="AJ3" s="16" t="s">
        <v>19</v>
      </c>
      <c r="AK3" s="16" t="s">
        <v>20</v>
      </c>
      <c r="AL3" s="16" t="s">
        <v>21</v>
      </c>
      <c r="AM3" s="16" t="s">
        <v>22</v>
      </c>
      <c r="AN3" s="16" t="s">
        <v>23</v>
      </c>
      <c r="AO3" s="16" t="s">
        <v>24</v>
      </c>
      <c r="AP3" s="16" t="s">
        <v>25</v>
      </c>
      <c r="AQ3" s="16" t="s">
        <v>26</v>
      </c>
      <c r="AR3" s="16" t="s">
        <v>27</v>
      </c>
      <c r="AS3" s="16" t="s">
        <v>28</v>
      </c>
      <c r="AU3" s="16" t="s">
        <v>101</v>
      </c>
    </row>
    <row r="4" spans="1:47" x14ac:dyDescent="0.35">
      <c r="A4" s="8"/>
      <c r="B4" s="8"/>
      <c r="C4" s="8"/>
      <c r="D4" s="10"/>
      <c r="E4" s="10"/>
      <c r="F4" s="10"/>
      <c r="G4" s="10"/>
      <c r="H4" s="10"/>
      <c r="I4" s="10"/>
      <c r="J4" s="10"/>
      <c r="K4" s="10"/>
      <c r="L4" s="10"/>
      <c r="R4" s="8"/>
      <c r="S4" s="8"/>
      <c r="T4" s="8"/>
      <c r="U4" s="8"/>
      <c r="V4" s="8"/>
      <c r="W4" s="8"/>
      <c r="X4" s="8"/>
      <c r="Y4" s="8"/>
      <c r="Z4" s="8"/>
      <c r="AA4" s="8"/>
      <c r="AB4" s="8"/>
      <c r="AC4" s="8"/>
      <c r="AD4" s="8"/>
      <c r="AE4" s="8"/>
      <c r="AF4" s="8"/>
      <c r="AG4" s="8"/>
      <c r="AH4" s="8"/>
      <c r="AI4" s="8"/>
      <c r="AJ4" s="8"/>
      <c r="AK4" s="8"/>
      <c r="AL4" s="8"/>
      <c r="AM4" s="8"/>
      <c r="AN4" s="8"/>
      <c r="AO4" s="8"/>
      <c r="AP4" s="8"/>
      <c r="AQ4" s="8"/>
      <c r="AR4" s="8"/>
      <c r="AS4" s="8"/>
    </row>
    <row r="5" spans="1:47" x14ac:dyDescent="0.35">
      <c r="A5" s="8" t="s">
        <v>33</v>
      </c>
      <c r="B5" s="8" t="s">
        <v>34</v>
      </c>
      <c r="C5" s="8" t="s">
        <v>32</v>
      </c>
      <c r="D5" s="121">
        <f>+'Option 5A'!D5</f>
        <v>465750</v>
      </c>
      <c r="E5" s="122"/>
      <c r="F5" s="122"/>
      <c r="G5" s="122"/>
      <c r="H5" s="122"/>
      <c r="I5" s="122"/>
      <c r="J5" s="122"/>
      <c r="K5" s="122"/>
      <c r="L5" s="122"/>
      <c r="M5" s="122"/>
      <c r="N5" s="122"/>
      <c r="O5" s="122"/>
      <c r="P5" s="122"/>
      <c r="R5" s="35">
        <f>NPV('Key Vars Assumptions'!$B$10,U5:AS5)</f>
        <v>430127.0002975284</v>
      </c>
      <c r="S5" s="35">
        <f t="shared" ref="S5:S13" si="0">SUM(U5:AS5)</f>
        <v>465750</v>
      </c>
      <c r="T5" s="31"/>
      <c r="U5" s="35">
        <f>+'Option 5A'!U5</f>
        <v>107750</v>
      </c>
      <c r="V5" s="35">
        <f>+'Option 5A'!V5</f>
        <v>99000</v>
      </c>
      <c r="W5" s="35">
        <f>+'Option 5A'!W5</f>
        <v>259000</v>
      </c>
      <c r="X5" s="35">
        <f>+'Option 5A'!X5</f>
        <v>0</v>
      </c>
      <c r="Y5" s="35">
        <f>+'Option 5A'!Y5</f>
        <v>0</v>
      </c>
      <c r="Z5" s="35">
        <f>+'Option 5A'!Z5</f>
        <v>0</v>
      </c>
      <c r="AA5" s="35">
        <f>+'Option 5A'!AA5</f>
        <v>0</v>
      </c>
      <c r="AB5" s="35">
        <f>+'Option 5A'!AB5</f>
        <v>0</v>
      </c>
      <c r="AC5" s="35">
        <f>+'Option 5A'!AC5</f>
        <v>0</v>
      </c>
      <c r="AD5" s="35">
        <f>+'Option 5A'!AD5</f>
        <v>0</v>
      </c>
      <c r="AE5" s="35">
        <f>+'Option 5A'!AE5</f>
        <v>0</v>
      </c>
      <c r="AF5" s="35">
        <f>+'Option 5A'!AF5</f>
        <v>0</v>
      </c>
      <c r="AG5" s="35">
        <f>+'Option 5A'!AG5</f>
        <v>0</v>
      </c>
      <c r="AH5" s="35">
        <f>+'Option 5A'!AH5</f>
        <v>0</v>
      </c>
      <c r="AI5" s="35">
        <f>+'Option 5A'!AI5</f>
        <v>0</v>
      </c>
      <c r="AJ5" s="35">
        <f>+'Option 5A'!AJ5</f>
        <v>0</v>
      </c>
      <c r="AK5" s="35">
        <f>+'Option 5A'!AK5</f>
        <v>0</v>
      </c>
      <c r="AL5" s="35">
        <f>+'Option 5A'!AL5</f>
        <v>0</v>
      </c>
      <c r="AM5" s="35">
        <f>+'Option 5A'!AM5</f>
        <v>0</v>
      </c>
      <c r="AN5" s="35">
        <f>+'Option 5A'!AN5</f>
        <v>0</v>
      </c>
      <c r="AO5" s="35">
        <f>+'Option 5A'!AO5</f>
        <v>0</v>
      </c>
      <c r="AP5" s="35">
        <f>+'Option 5A'!AP5</f>
        <v>0</v>
      </c>
      <c r="AQ5" s="35">
        <f>+'Option 5A'!AQ5</f>
        <v>0</v>
      </c>
      <c r="AR5" s="35">
        <f>+'Option 5A'!AR5</f>
        <v>0</v>
      </c>
      <c r="AS5" s="35">
        <f>+'Option 5A'!AS5</f>
        <v>0</v>
      </c>
    </row>
    <row r="6" spans="1:47" x14ac:dyDescent="0.35">
      <c r="A6" s="8" t="s">
        <v>33</v>
      </c>
      <c r="B6" s="8" t="s">
        <v>34</v>
      </c>
      <c r="C6" s="8" t="s">
        <v>37</v>
      </c>
      <c r="D6" s="123"/>
      <c r="E6" s="121">
        <f>+'Option 5A'!E6</f>
        <v>180015</v>
      </c>
      <c r="F6" s="123"/>
      <c r="G6" s="123"/>
      <c r="H6" s="123"/>
      <c r="I6" s="123"/>
      <c r="J6" s="123"/>
      <c r="K6" s="123"/>
      <c r="L6" s="123"/>
      <c r="M6" s="123"/>
      <c r="N6" s="123"/>
      <c r="O6" s="123"/>
      <c r="P6" s="123"/>
      <c r="R6" s="35">
        <f>NPV('Key Vars Assumptions'!$B$10,U6:AS6)</f>
        <v>0</v>
      </c>
      <c r="S6" s="35">
        <f t="shared" si="0"/>
        <v>0</v>
      </c>
      <c r="T6" s="31"/>
      <c r="U6" s="35">
        <f>+'Option 5A'!U6</f>
        <v>0</v>
      </c>
      <c r="V6" s="35">
        <f>+'Option 5A'!V6</f>
        <v>0</v>
      </c>
      <c r="W6" s="35">
        <f>+'Option 5A'!W6</f>
        <v>0</v>
      </c>
      <c r="X6" s="35">
        <f>+'Option 5A'!X6</f>
        <v>0</v>
      </c>
      <c r="Y6" s="35">
        <f>+'Option 5A'!Y6</f>
        <v>0</v>
      </c>
      <c r="Z6" s="35">
        <f>+'Option 5A'!Z6</f>
        <v>0</v>
      </c>
      <c r="AA6" s="35">
        <f>+'Option 5A'!AA6</f>
        <v>0</v>
      </c>
      <c r="AB6" s="35">
        <f>+'Option 5A'!AB6</f>
        <v>0</v>
      </c>
      <c r="AC6" s="35">
        <f>+'Option 5A'!AC6</f>
        <v>0</v>
      </c>
      <c r="AD6" s="35">
        <f>+'Option 5A'!AD6</f>
        <v>0</v>
      </c>
      <c r="AE6" s="35">
        <f>+'Option 5A'!AE6</f>
        <v>0</v>
      </c>
      <c r="AF6" s="35">
        <f>+'Option 5A'!AF6</f>
        <v>0</v>
      </c>
      <c r="AG6" s="35">
        <f>+'Option 5A'!AG6</f>
        <v>0</v>
      </c>
      <c r="AH6" s="35">
        <f>+'Option 5A'!AH6</f>
        <v>0</v>
      </c>
      <c r="AI6" s="35">
        <f>+'Option 5A'!AI6</f>
        <v>0</v>
      </c>
      <c r="AJ6" s="35">
        <f>+'Option 5A'!AJ6</f>
        <v>0</v>
      </c>
      <c r="AK6" s="35">
        <f>+'Option 5A'!AK6</f>
        <v>0</v>
      </c>
      <c r="AL6" s="35">
        <f>+'Option 5A'!AL6</f>
        <v>0</v>
      </c>
      <c r="AM6" s="35">
        <f>+'Option 5A'!AM6</f>
        <v>0</v>
      </c>
      <c r="AN6" s="35">
        <f>+'Option 5A'!AN6</f>
        <v>0</v>
      </c>
      <c r="AO6" s="35">
        <f>+'Option 5A'!AO6</f>
        <v>0</v>
      </c>
      <c r="AP6" s="35">
        <f>+'Option 5A'!AP6</f>
        <v>0</v>
      </c>
      <c r="AQ6" s="35">
        <f>+'Option 5A'!AQ6</f>
        <v>0</v>
      </c>
      <c r="AR6" s="35">
        <f>+'Option 5A'!AR6</f>
        <v>0</v>
      </c>
      <c r="AS6" s="35">
        <f>+'Option 5A'!AS6</f>
        <v>0</v>
      </c>
    </row>
    <row r="7" spans="1:47" x14ac:dyDescent="0.35">
      <c r="A7" s="8" t="s">
        <v>33</v>
      </c>
      <c r="B7" s="8" t="s">
        <v>34</v>
      </c>
      <c r="C7" s="8" t="s">
        <v>35</v>
      </c>
      <c r="D7" s="123"/>
      <c r="E7" s="123"/>
      <c r="F7" s="121">
        <f>+'Option 5A'!F7</f>
        <v>8136</v>
      </c>
      <c r="G7" s="122"/>
      <c r="H7" s="123"/>
      <c r="I7" s="123"/>
      <c r="J7" s="123"/>
      <c r="K7" s="123"/>
      <c r="L7" s="123"/>
      <c r="M7" s="123"/>
      <c r="N7" s="123"/>
      <c r="O7" s="123"/>
      <c r="P7" s="123"/>
      <c r="R7" s="35">
        <f>NPV('Key Vars Assumptions'!$B$10,U7:AS7)</f>
        <v>0</v>
      </c>
      <c r="S7" s="35">
        <f t="shared" si="0"/>
        <v>0</v>
      </c>
      <c r="T7" s="31"/>
      <c r="U7" s="35">
        <f>+'Option 5A'!U7</f>
        <v>0</v>
      </c>
      <c r="V7" s="35">
        <f>+'Option 5A'!V7</f>
        <v>0</v>
      </c>
      <c r="W7" s="35">
        <f>+'Option 5A'!W7</f>
        <v>0</v>
      </c>
      <c r="X7" s="35">
        <f>+'Option 5A'!X7</f>
        <v>0</v>
      </c>
      <c r="Y7" s="35">
        <f>+'Option 5A'!Y7</f>
        <v>0</v>
      </c>
      <c r="Z7" s="35">
        <f>+'Option 5A'!Z7</f>
        <v>0</v>
      </c>
      <c r="AA7" s="35">
        <f>+'Option 5A'!AA7</f>
        <v>0</v>
      </c>
      <c r="AB7" s="35">
        <f>+'Option 5A'!AB7</f>
        <v>0</v>
      </c>
      <c r="AC7" s="35">
        <f>+'Option 5A'!AC7</f>
        <v>0</v>
      </c>
      <c r="AD7" s="35">
        <f>+'Option 5A'!AD7</f>
        <v>0</v>
      </c>
      <c r="AE7" s="35">
        <f>+'Option 5A'!AE7</f>
        <v>0</v>
      </c>
      <c r="AF7" s="35">
        <f>+'Option 5A'!AF7</f>
        <v>0</v>
      </c>
      <c r="AG7" s="35">
        <f>+'Option 5A'!AG7</f>
        <v>0</v>
      </c>
      <c r="AH7" s="35">
        <f>+'Option 5A'!AH7</f>
        <v>0</v>
      </c>
      <c r="AI7" s="35">
        <f>+'Option 5A'!AI7</f>
        <v>0</v>
      </c>
      <c r="AJ7" s="35">
        <f>+'Option 5A'!AJ7</f>
        <v>0</v>
      </c>
      <c r="AK7" s="35">
        <f>+'Option 5A'!AK7</f>
        <v>0</v>
      </c>
      <c r="AL7" s="35">
        <f>+'Option 5A'!AL7</f>
        <v>0</v>
      </c>
      <c r="AM7" s="35">
        <f>+'Option 5A'!AM7</f>
        <v>0</v>
      </c>
      <c r="AN7" s="35">
        <f>+'Option 5A'!AN7</f>
        <v>0</v>
      </c>
      <c r="AO7" s="35">
        <f>+'Option 5A'!AO7</f>
        <v>0</v>
      </c>
      <c r="AP7" s="35">
        <f>+'Option 5A'!AP7</f>
        <v>0</v>
      </c>
      <c r="AQ7" s="35">
        <f>+'Option 5A'!AQ7</f>
        <v>0</v>
      </c>
      <c r="AR7" s="35">
        <f>+'Option 5A'!AR7</f>
        <v>0</v>
      </c>
      <c r="AS7" s="35">
        <f>+'Option 5A'!AS7</f>
        <v>0</v>
      </c>
    </row>
    <row r="8" spans="1:47" x14ac:dyDescent="0.35">
      <c r="A8" s="8" t="s">
        <v>33</v>
      </c>
      <c r="B8" s="8" t="s">
        <v>34</v>
      </c>
      <c r="C8" s="8" t="s">
        <v>36</v>
      </c>
      <c r="D8" s="123"/>
      <c r="E8" s="123"/>
      <c r="F8" s="123"/>
      <c r="G8" s="121">
        <f>+'Option 5A'!G8</f>
        <v>4842</v>
      </c>
      <c r="H8" s="123"/>
      <c r="I8" s="123"/>
      <c r="J8" s="123"/>
      <c r="K8" s="123"/>
      <c r="L8" s="123"/>
      <c r="M8" s="123"/>
      <c r="N8" s="123"/>
      <c r="O8" s="123"/>
      <c r="P8" s="123"/>
      <c r="R8" s="35">
        <f>NPV('Key Vars Assumptions'!$B$10,U8:AS8)</f>
        <v>0</v>
      </c>
      <c r="S8" s="35">
        <f t="shared" si="0"/>
        <v>0</v>
      </c>
      <c r="T8" s="31"/>
      <c r="U8" s="35">
        <f>+'Option 5A'!U8</f>
        <v>0</v>
      </c>
      <c r="V8" s="35">
        <f>+'Option 5A'!V8</f>
        <v>0</v>
      </c>
      <c r="W8" s="35">
        <f>+'Option 5A'!W8</f>
        <v>0</v>
      </c>
      <c r="X8" s="35">
        <f>+'Option 5A'!X8</f>
        <v>0</v>
      </c>
      <c r="Y8" s="35">
        <f>+'Option 5A'!Y8</f>
        <v>0</v>
      </c>
      <c r="Z8" s="35">
        <f>+'Option 5A'!Z8</f>
        <v>0</v>
      </c>
      <c r="AA8" s="35">
        <f>+'Option 5A'!AA8</f>
        <v>0</v>
      </c>
      <c r="AB8" s="35">
        <f>+'Option 5A'!AB8</f>
        <v>0</v>
      </c>
      <c r="AC8" s="35">
        <f>+'Option 5A'!AC8</f>
        <v>0</v>
      </c>
      <c r="AD8" s="35">
        <f>+'Option 5A'!AD8</f>
        <v>0</v>
      </c>
      <c r="AE8" s="35">
        <f>+'Option 5A'!AE8</f>
        <v>0</v>
      </c>
      <c r="AF8" s="35">
        <f>+'Option 5A'!AF8</f>
        <v>0</v>
      </c>
      <c r="AG8" s="35">
        <f>+'Option 5A'!AG8</f>
        <v>0</v>
      </c>
      <c r="AH8" s="35">
        <f>+'Option 5A'!AH8</f>
        <v>0</v>
      </c>
      <c r="AI8" s="35">
        <f>+'Option 5A'!AI8</f>
        <v>0</v>
      </c>
      <c r="AJ8" s="35">
        <f>+'Option 5A'!AJ8</f>
        <v>0</v>
      </c>
      <c r="AK8" s="35">
        <f>+'Option 5A'!AK8</f>
        <v>0</v>
      </c>
      <c r="AL8" s="35">
        <f>+'Option 5A'!AL8</f>
        <v>0</v>
      </c>
      <c r="AM8" s="35">
        <f>+'Option 5A'!AM8</f>
        <v>0</v>
      </c>
      <c r="AN8" s="35">
        <f>+'Option 5A'!AN8</f>
        <v>0</v>
      </c>
      <c r="AO8" s="35">
        <f>+'Option 5A'!AO8</f>
        <v>0</v>
      </c>
      <c r="AP8" s="35">
        <f>+'Option 5A'!AP8</f>
        <v>0</v>
      </c>
      <c r="AQ8" s="35">
        <f>+'Option 5A'!AQ8</f>
        <v>0</v>
      </c>
      <c r="AR8" s="35">
        <f>+'Option 5A'!AR8</f>
        <v>0</v>
      </c>
      <c r="AS8" s="35">
        <f>+'Option 5A'!AS8</f>
        <v>0</v>
      </c>
    </row>
    <row r="9" spans="1:47" x14ac:dyDescent="0.35">
      <c r="A9" s="8" t="s">
        <v>33</v>
      </c>
      <c r="B9" s="8" t="s">
        <v>34</v>
      </c>
      <c r="C9" s="8" t="s">
        <v>38</v>
      </c>
      <c r="D9" s="123"/>
      <c r="E9" s="123"/>
      <c r="F9" s="123"/>
      <c r="G9" s="123"/>
      <c r="H9" s="121">
        <f>+'Option 5A'!H9</f>
        <v>21024</v>
      </c>
      <c r="I9" s="123"/>
      <c r="J9" s="123"/>
      <c r="K9" s="123"/>
      <c r="L9" s="123"/>
      <c r="M9" s="123"/>
      <c r="N9" s="123"/>
      <c r="O9" s="123"/>
      <c r="P9" s="123"/>
      <c r="R9" s="35">
        <f>NPV('Key Vars Assumptions'!$B$10,U9:AS9)</f>
        <v>0</v>
      </c>
      <c r="S9" s="35">
        <f t="shared" si="0"/>
        <v>0</v>
      </c>
      <c r="T9" s="31"/>
      <c r="U9" s="35">
        <f>+'Option 5A'!U9</f>
        <v>0</v>
      </c>
      <c r="V9" s="35">
        <f>+'Option 5A'!V9</f>
        <v>0</v>
      </c>
      <c r="W9" s="35">
        <f>+'Option 5A'!W9</f>
        <v>0</v>
      </c>
      <c r="X9" s="35">
        <f>+'Option 5A'!X9</f>
        <v>0</v>
      </c>
      <c r="Y9" s="35">
        <f>+'Option 5A'!Y9</f>
        <v>0</v>
      </c>
      <c r="Z9" s="35">
        <f>+'Option 5A'!Z9</f>
        <v>0</v>
      </c>
      <c r="AA9" s="35">
        <f>+'Option 5A'!AA9</f>
        <v>0</v>
      </c>
      <c r="AB9" s="35">
        <f>+'Option 5A'!AB9</f>
        <v>0</v>
      </c>
      <c r="AC9" s="35">
        <f>+'Option 5A'!AC9</f>
        <v>0</v>
      </c>
      <c r="AD9" s="35">
        <f>+'Option 5A'!AD9</f>
        <v>0</v>
      </c>
      <c r="AE9" s="35">
        <f>+'Option 5A'!AE9</f>
        <v>0</v>
      </c>
      <c r="AF9" s="35">
        <f>+'Option 5A'!AF9</f>
        <v>0</v>
      </c>
      <c r="AG9" s="35">
        <f>+'Option 5A'!AG9</f>
        <v>0</v>
      </c>
      <c r="AH9" s="35">
        <f>+'Option 5A'!AH9</f>
        <v>0</v>
      </c>
      <c r="AI9" s="35">
        <f>+'Option 5A'!AI9</f>
        <v>0</v>
      </c>
      <c r="AJ9" s="35">
        <f>+'Option 5A'!AJ9</f>
        <v>0</v>
      </c>
      <c r="AK9" s="35">
        <f>+'Option 5A'!AK9</f>
        <v>0</v>
      </c>
      <c r="AL9" s="35">
        <f>+'Option 5A'!AL9</f>
        <v>0</v>
      </c>
      <c r="AM9" s="35">
        <f>+'Option 5A'!AM9</f>
        <v>0</v>
      </c>
      <c r="AN9" s="35">
        <f>+'Option 5A'!AN9</f>
        <v>0</v>
      </c>
      <c r="AO9" s="35">
        <f>+'Option 5A'!AO9</f>
        <v>0</v>
      </c>
      <c r="AP9" s="35">
        <f>+'Option 5A'!AP9</f>
        <v>0</v>
      </c>
      <c r="AQ9" s="35">
        <f>+'Option 5A'!AQ9</f>
        <v>0</v>
      </c>
      <c r="AR9" s="35">
        <f>+'Option 5A'!AR9</f>
        <v>0</v>
      </c>
      <c r="AS9" s="35">
        <f>+'Option 5A'!AS9</f>
        <v>0</v>
      </c>
    </row>
    <row r="10" spans="1:47" x14ac:dyDescent="0.35">
      <c r="A10" s="8" t="s">
        <v>33</v>
      </c>
      <c r="B10" s="8" t="s">
        <v>34</v>
      </c>
      <c r="C10" s="8" t="s">
        <v>39</v>
      </c>
      <c r="D10" s="123"/>
      <c r="E10" s="123"/>
      <c r="F10" s="123"/>
      <c r="G10" s="123"/>
      <c r="H10" s="123"/>
      <c r="I10" s="121">
        <f>+'Option 5A'!I10</f>
        <v>0</v>
      </c>
      <c r="J10" s="123"/>
      <c r="K10" s="123"/>
      <c r="L10" s="123"/>
      <c r="M10" s="123"/>
      <c r="N10" s="123"/>
      <c r="O10" s="123"/>
      <c r="P10" s="123"/>
      <c r="R10" s="35">
        <f>NPV('Key Vars Assumptions'!$B$10,U10:AS10)</f>
        <v>0</v>
      </c>
      <c r="S10" s="35">
        <f t="shared" si="0"/>
        <v>0</v>
      </c>
      <c r="T10" s="31"/>
      <c r="U10" s="35">
        <f>+'Option 5A'!U10</f>
        <v>0</v>
      </c>
      <c r="V10" s="35">
        <f>+'Option 5A'!V10</f>
        <v>0</v>
      </c>
      <c r="W10" s="35">
        <f>+'Option 5A'!W10</f>
        <v>0</v>
      </c>
      <c r="X10" s="35">
        <f>+'Option 5A'!X10</f>
        <v>0</v>
      </c>
      <c r="Y10" s="35">
        <f>+'Option 5A'!Y10</f>
        <v>0</v>
      </c>
      <c r="Z10" s="35">
        <f>+'Option 5A'!Z10</f>
        <v>0</v>
      </c>
      <c r="AA10" s="35">
        <f>+'Option 5A'!AA10</f>
        <v>0</v>
      </c>
      <c r="AB10" s="35">
        <f>+'Option 5A'!AB10</f>
        <v>0</v>
      </c>
      <c r="AC10" s="35">
        <f>+'Option 5A'!AC10</f>
        <v>0</v>
      </c>
      <c r="AD10" s="35">
        <f>+'Option 5A'!AD10</f>
        <v>0</v>
      </c>
      <c r="AE10" s="35">
        <f>+'Option 5A'!AE10</f>
        <v>0</v>
      </c>
      <c r="AF10" s="35">
        <f>+'Option 5A'!AF10</f>
        <v>0</v>
      </c>
      <c r="AG10" s="35">
        <f>+'Option 5A'!AG10</f>
        <v>0</v>
      </c>
      <c r="AH10" s="35">
        <f>+'Option 5A'!AH10</f>
        <v>0</v>
      </c>
      <c r="AI10" s="35">
        <f>+'Option 5A'!AI10</f>
        <v>0</v>
      </c>
      <c r="AJ10" s="35">
        <f>+'Option 5A'!AJ10</f>
        <v>0</v>
      </c>
      <c r="AK10" s="35">
        <f>+'Option 5A'!AK10</f>
        <v>0</v>
      </c>
      <c r="AL10" s="35">
        <f>+'Option 5A'!AL10</f>
        <v>0</v>
      </c>
      <c r="AM10" s="35">
        <f>+'Option 5A'!AM10</f>
        <v>0</v>
      </c>
      <c r="AN10" s="35">
        <f>+'Option 5A'!AN10</f>
        <v>0</v>
      </c>
      <c r="AO10" s="35">
        <f>+'Option 5A'!AO10</f>
        <v>0</v>
      </c>
      <c r="AP10" s="35">
        <f>+'Option 5A'!AP10</f>
        <v>0</v>
      </c>
      <c r="AQ10" s="35">
        <f>+'Option 5A'!AQ10</f>
        <v>0</v>
      </c>
      <c r="AR10" s="35">
        <f>+'Option 5A'!AR10</f>
        <v>0</v>
      </c>
      <c r="AS10" s="35">
        <f>+'Option 5A'!AS10</f>
        <v>0</v>
      </c>
    </row>
    <row r="11" spans="1:47" x14ac:dyDescent="0.35">
      <c r="A11" s="8" t="s">
        <v>33</v>
      </c>
      <c r="B11" s="8" t="s">
        <v>34</v>
      </c>
      <c r="C11" s="8" t="s">
        <v>40</v>
      </c>
      <c r="D11" s="123"/>
      <c r="E11" s="123"/>
      <c r="F11" s="123"/>
      <c r="G11" s="123"/>
      <c r="H11" s="123"/>
      <c r="I11" s="123"/>
      <c r="J11" s="121">
        <f>+'Option 5A'!J11</f>
        <v>27660</v>
      </c>
      <c r="K11" s="122"/>
      <c r="L11" s="122"/>
      <c r="M11" s="122"/>
      <c r="N11" s="122"/>
      <c r="O11" s="122"/>
      <c r="P11" s="122"/>
      <c r="R11" s="35">
        <f>NPV('Key Vars Assumptions'!$B$10,U11:AS11)</f>
        <v>0</v>
      </c>
      <c r="S11" s="35">
        <f t="shared" si="0"/>
        <v>0</v>
      </c>
      <c r="T11" s="31"/>
      <c r="U11" s="35">
        <f>+'Option 5A'!U11</f>
        <v>0</v>
      </c>
      <c r="V11" s="35">
        <f>+'Option 5A'!V11</f>
        <v>0</v>
      </c>
      <c r="W11" s="35">
        <f>+'Option 5A'!W11</f>
        <v>0</v>
      </c>
      <c r="X11" s="35">
        <f>+'Option 5A'!X11</f>
        <v>0</v>
      </c>
      <c r="Y11" s="35">
        <f>+'Option 5A'!Y11</f>
        <v>0</v>
      </c>
      <c r="Z11" s="35">
        <f>+'Option 5A'!Z11</f>
        <v>0</v>
      </c>
      <c r="AA11" s="35">
        <f>+'Option 5A'!AA11</f>
        <v>0</v>
      </c>
      <c r="AB11" s="35">
        <f>+'Option 5A'!AB11</f>
        <v>0</v>
      </c>
      <c r="AC11" s="35">
        <f>+'Option 5A'!AC11</f>
        <v>0</v>
      </c>
      <c r="AD11" s="35">
        <f>+'Option 5A'!AD11</f>
        <v>0</v>
      </c>
      <c r="AE11" s="35">
        <f>+'Option 5A'!AE11</f>
        <v>0</v>
      </c>
      <c r="AF11" s="35">
        <f>+'Option 5A'!AF11</f>
        <v>0</v>
      </c>
      <c r="AG11" s="35">
        <f>+'Option 5A'!AG11</f>
        <v>0</v>
      </c>
      <c r="AH11" s="35">
        <f>+'Option 5A'!AH11</f>
        <v>0</v>
      </c>
      <c r="AI11" s="35">
        <f>+'Option 5A'!AI11</f>
        <v>0</v>
      </c>
      <c r="AJ11" s="35">
        <f>+'Option 5A'!AJ11</f>
        <v>0</v>
      </c>
      <c r="AK11" s="35">
        <f>+'Option 5A'!AK11</f>
        <v>0</v>
      </c>
      <c r="AL11" s="35">
        <f>+'Option 5A'!AL11</f>
        <v>0</v>
      </c>
      <c r="AM11" s="35">
        <f>+'Option 5A'!AM11</f>
        <v>0</v>
      </c>
      <c r="AN11" s="35">
        <f>+'Option 5A'!AN11</f>
        <v>0</v>
      </c>
      <c r="AO11" s="35">
        <f>+'Option 5A'!AO11</f>
        <v>0</v>
      </c>
      <c r="AP11" s="35">
        <f>+'Option 5A'!AP11</f>
        <v>0</v>
      </c>
      <c r="AQ11" s="35">
        <f>+'Option 5A'!AQ11</f>
        <v>0</v>
      </c>
      <c r="AR11" s="35">
        <f>+'Option 5A'!AR11</f>
        <v>0</v>
      </c>
      <c r="AS11" s="35">
        <f>+'Option 5A'!AS11</f>
        <v>0</v>
      </c>
    </row>
    <row r="12" spans="1:47" x14ac:dyDescent="0.35">
      <c r="A12" s="8" t="s">
        <v>33</v>
      </c>
      <c r="B12" s="8" t="s">
        <v>34</v>
      </c>
      <c r="C12" s="8" t="s">
        <v>71</v>
      </c>
      <c r="D12" s="123"/>
      <c r="E12" s="123"/>
      <c r="F12" s="123"/>
      <c r="G12" s="123"/>
      <c r="H12" s="123"/>
      <c r="I12" s="123"/>
      <c r="J12" s="123"/>
      <c r="K12" s="121">
        <f>+'Option 5A'!K12</f>
        <v>26952</v>
      </c>
      <c r="L12" s="122"/>
      <c r="M12" s="122"/>
      <c r="N12" s="122"/>
      <c r="O12" s="122"/>
      <c r="P12" s="122"/>
      <c r="R12" s="35">
        <f>NPV('Key Vars Assumptions'!$B$10,U12:AS12)</f>
        <v>25169.906636528256</v>
      </c>
      <c r="S12" s="35">
        <f t="shared" si="0"/>
        <v>26952</v>
      </c>
      <c r="T12" s="31"/>
      <c r="U12" s="35">
        <f>+'Option 5A'!U12</f>
        <v>8984</v>
      </c>
      <c r="V12" s="35">
        <f>+'Option 5A'!V12</f>
        <v>8984</v>
      </c>
      <c r="W12" s="35">
        <f>+'Option 5A'!W12</f>
        <v>8984</v>
      </c>
      <c r="X12" s="35">
        <f>+'Option 5A'!X12</f>
        <v>0</v>
      </c>
      <c r="Y12" s="35">
        <f>+'Option 5A'!Y12</f>
        <v>0</v>
      </c>
      <c r="Z12" s="35">
        <f>+'Option 5A'!Z12</f>
        <v>0</v>
      </c>
      <c r="AA12" s="35">
        <f>+'Option 5A'!AA12</f>
        <v>0</v>
      </c>
      <c r="AB12" s="35">
        <f>+'Option 5A'!AB12</f>
        <v>0</v>
      </c>
      <c r="AC12" s="35">
        <f>+'Option 5A'!AC12</f>
        <v>0</v>
      </c>
      <c r="AD12" s="35">
        <f>+'Option 5A'!AD12</f>
        <v>0</v>
      </c>
      <c r="AE12" s="35">
        <f>+'Option 5A'!AE12</f>
        <v>0</v>
      </c>
      <c r="AF12" s="35">
        <f>+'Option 5A'!AF12</f>
        <v>0</v>
      </c>
      <c r="AG12" s="35">
        <f>+'Option 5A'!AG12</f>
        <v>0</v>
      </c>
      <c r="AH12" s="35">
        <f>+'Option 5A'!AH12</f>
        <v>0</v>
      </c>
      <c r="AI12" s="35">
        <f>+'Option 5A'!AI12</f>
        <v>0</v>
      </c>
      <c r="AJ12" s="35">
        <f>+'Option 5A'!AJ12</f>
        <v>0</v>
      </c>
      <c r="AK12" s="35">
        <f>+'Option 5A'!AK12</f>
        <v>0</v>
      </c>
      <c r="AL12" s="35">
        <f>+'Option 5A'!AL12</f>
        <v>0</v>
      </c>
      <c r="AM12" s="35">
        <f>+'Option 5A'!AM12</f>
        <v>0</v>
      </c>
      <c r="AN12" s="35">
        <f>+'Option 5A'!AN12</f>
        <v>0</v>
      </c>
      <c r="AO12" s="35">
        <f>+'Option 5A'!AO12</f>
        <v>0</v>
      </c>
      <c r="AP12" s="35">
        <f>+'Option 5A'!AP12</f>
        <v>0</v>
      </c>
      <c r="AQ12" s="35">
        <f>+'Option 5A'!AQ12</f>
        <v>0</v>
      </c>
      <c r="AR12" s="35">
        <f>+'Option 5A'!AR12</f>
        <v>0</v>
      </c>
      <c r="AS12" s="35">
        <f>+'Option 5A'!AS12</f>
        <v>0</v>
      </c>
    </row>
    <row r="13" spans="1:47" x14ac:dyDescent="0.35">
      <c r="A13" s="8" t="s">
        <v>33</v>
      </c>
      <c r="B13" s="8" t="s">
        <v>34</v>
      </c>
      <c r="C13" s="8" t="s">
        <v>42</v>
      </c>
      <c r="D13" s="123"/>
      <c r="E13" s="123"/>
      <c r="F13" s="123"/>
      <c r="G13" s="123"/>
      <c r="H13" s="123"/>
      <c r="I13" s="123"/>
      <c r="J13" s="123"/>
      <c r="K13" s="123"/>
      <c r="L13" s="121">
        <f>+'Option 5A'!L13</f>
        <v>2500</v>
      </c>
      <c r="M13" s="122"/>
      <c r="N13" s="122"/>
      <c r="O13" s="122"/>
      <c r="P13" s="122"/>
      <c r="R13" s="35">
        <f>NPV('Key Vars Assumptions'!$B$10,U13:AS13)</f>
        <v>450.97135283401116</v>
      </c>
      <c r="S13" s="35">
        <f t="shared" si="0"/>
        <v>500</v>
      </c>
      <c r="T13" s="31"/>
      <c r="U13" s="35">
        <f>+'Option 5A'!U13</f>
        <v>0</v>
      </c>
      <c r="V13" s="35">
        <f>+'Option 5A'!V13</f>
        <v>0</v>
      </c>
      <c r="W13" s="35">
        <f>+'Option 5A'!W13</f>
        <v>500</v>
      </c>
      <c r="X13" s="35">
        <f>+'Option 5A'!X13</f>
        <v>0</v>
      </c>
      <c r="Y13" s="35">
        <f>+'Option 5A'!Y13</f>
        <v>0</v>
      </c>
      <c r="Z13" s="35">
        <f>+'Option 5A'!Z13</f>
        <v>0</v>
      </c>
      <c r="AA13" s="35">
        <f>+'Option 5A'!AA13</f>
        <v>0</v>
      </c>
      <c r="AB13" s="35">
        <f>+'Option 5A'!AB13</f>
        <v>0</v>
      </c>
      <c r="AC13" s="35">
        <f>+'Option 5A'!AC13</f>
        <v>0</v>
      </c>
      <c r="AD13" s="35">
        <f>+'Option 5A'!AD13</f>
        <v>0</v>
      </c>
      <c r="AE13" s="35">
        <f>+'Option 5A'!AE13</f>
        <v>0</v>
      </c>
      <c r="AF13" s="35">
        <f>+'Option 5A'!AF13</f>
        <v>0</v>
      </c>
      <c r="AG13" s="35">
        <f>+'Option 5A'!AG13</f>
        <v>0</v>
      </c>
      <c r="AH13" s="35">
        <f>+'Option 5A'!AH13</f>
        <v>0</v>
      </c>
      <c r="AI13" s="35">
        <f>+'Option 5A'!AI13</f>
        <v>0</v>
      </c>
      <c r="AJ13" s="35">
        <f>+'Option 5A'!AJ13</f>
        <v>0</v>
      </c>
      <c r="AK13" s="35">
        <f>+'Option 5A'!AK13</f>
        <v>0</v>
      </c>
      <c r="AL13" s="35">
        <f>+'Option 5A'!AL13</f>
        <v>0</v>
      </c>
      <c r="AM13" s="35">
        <f>+'Option 5A'!AM13</f>
        <v>0</v>
      </c>
      <c r="AN13" s="35">
        <f>+'Option 5A'!AN13</f>
        <v>0</v>
      </c>
      <c r="AO13" s="35">
        <f>+'Option 5A'!AO13</f>
        <v>0</v>
      </c>
      <c r="AP13" s="35">
        <f>+'Option 5A'!AP13</f>
        <v>0</v>
      </c>
      <c r="AQ13" s="35">
        <f>+'Option 5A'!AQ13</f>
        <v>0</v>
      </c>
      <c r="AR13" s="35">
        <f>+'Option 5A'!AR13</f>
        <v>0</v>
      </c>
      <c r="AS13" s="35">
        <f>+'Option 5A'!AS13</f>
        <v>0</v>
      </c>
    </row>
    <row r="14" spans="1:47" x14ac:dyDescent="0.35">
      <c r="A14" s="8" t="s">
        <v>33</v>
      </c>
      <c r="B14" s="8" t="s">
        <v>34</v>
      </c>
      <c r="C14" s="8" t="s">
        <v>86</v>
      </c>
      <c r="D14" s="123"/>
      <c r="E14" s="123"/>
      <c r="F14" s="123"/>
      <c r="G14" s="123"/>
      <c r="H14" s="123"/>
      <c r="I14" s="123"/>
      <c r="J14" s="123"/>
      <c r="K14" s="123"/>
      <c r="L14" s="123"/>
      <c r="M14" s="121">
        <f>+'Option 5A'!M14</f>
        <v>14816</v>
      </c>
      <c r="N14" s="122"/>
      <c r="O14" s="122"/>
      <c r="P14" s="122"/>
      <c r="R14" s="35">
        <f>NPV('Key Vars Assumptions'!$B$10,U14:AS14)</f>
        <v>0</v>
      </c>
      <c r="S14" s="35">
        <f t="shared" ref="S14:S15" si="1">SUM(U14:AS14)</f>
        <v>0</v>
      </c>
      <c r="T14" s="31"/>
      <c r="U14" s="35">
        <f>+'Option 5A'!U14</f>
        <v>0</v>
      </c>
      <c r="V14" s="35">
        <f>+'Option 5A'!V14</f>
        <v>0</v>
      </c>
      <c r="W14" s="35">
        <f>+'Option 5A'!W14</f>
        <v>0</v>
      </c>
      <c r="X14" s="35">
        <f>+'Option 5A'!X14</f>
        <v>0</v>
      </c>
      <c r="Y14" s="35">
        <f>+'Option 5A'!Y14</f>
        <v>0</v>
      </c>
      <c r="Z14" s="35">
        <f>+'Option 5A'!Z14</f>
        <v>0</v>
      </c>
      <c r="AA14" s="35">
        <f>+'Option 5A'!AA14</f>
        <v>0</v>
      </c>
      <c r="AB14" s="35">
        <f>+'Option 5A'!AB14</f>
        <v>0</v>
      </c>
      <c r="AC14" s="35">
        <f>+'Option 5A'!AC14</f>
        <v>0</v>
      </c>
      <c r="AD14" s="35">
        <f>+'Option 5A'!AD14</f>
        <v>0</v>
      </c>
      <c r="AE14" s="35">
        <f>+'Option 5A'!AE14</f>
        <v>0</v>
      </c>
      <c r="AF14" s="35">
        <f>+'Option 5A'!AF14</f>
        <v>0</v>
      </c>
      <c r="AG14" s="35">
        <f>+'Option 5A'!AG14</f>
        <v>0</v>
      </c>
      <c r="AH14" s="35">
        <f>+'Option 5A'!AH14</f>
        <v>0</v>
      </c>
      <c r="AI14" s="35">
        <f>+'Option 5A'!AI14</f>
        <v>0</v>
      </c>
      <c r="AJ14" s="35">
        <f>+'Option 5A'!AJ14</f>
        <v>0</v>
      </c>
      <c r="AK14" s="35">
        <f>+'Option 5A'!AK14</f>
        <v>0</v>
      </c>
      <c r="AL14" s="35">
        <f>+'Option 5A'!AL14</f>
        <v>0</v>
      </c>
      <c r="AM14" s="35">
        <f>+'Option 5A'!AM14</f>
        <v>0</v>
      </c>
      <c r="AN14" s="35">
        <f>+'Option 5A'!AN14</f>
        <v>0</v>
      </c>
      <c r="AO14" s="35">
        <f>+'Option 5A'!AO14</f>
        <v>0</v>
      </c>
      <c r="AP14" s="35">
        <f>+'Option 5A'!AP14</f>
        <v>0</v>
      </c>
      <c r="AQ14" s="35">
        <f>+'Option 5A'!AQ14</f>
        <v>0</v>
      </c>
      <c r="AR14" s="35">
        <f>+'Option 5A'!AR14</f>
        <v>0</v>
      </c>
      <c r="AS14" s="35">
        <f>+'Option 5A'!AS14</f>
        <v>0</v>
      </c>
    </row>
    <row r="15" spans="1:47" x14ac:dyDescent="0.35">
      <c r="A15" s="8" t="s">
        <v>33</v>
      </c>
      <c r="B15" s="8" t="s">
        <v>34</v>
      </c>
      <c r="C15" s="8" t="s">
        <v>91</v>
      </c>
      <c r="D15" s="123"/>
      <c r="E15" s="123"/>
      <c r="F15" s="123"/>
      <c r="G15" s="123"/>
      <c r="H15" s="123"/>
      <c r="I15" s="123"/>
      <c r="J15" s="123"/>
      <c r="K15" s="123"/>
      <c r="L15" s="123"/>
      <c r="M15" s="122"/>
      <c r="N15" s="121">
        <f>+'Option 5A'!N15</f>
        <v>73200</v>
      </c>
      <c r="O15" s="122"/>
      <c r="P15" s="122"/>
      <c r="R15" s="35">
        <f>NPV('Key Vars Assumptions'!$B$10,U15:AS15)</f>
        <v>0</v>
      </c>
      <c r="S15" s="35">
        <f t="shared" si="1"/>
        <v>0</v>
      </c>
      <c r="T15" s="31"/>
      <c r="U15" s="35">
        <f>+'Option 5A'!U15</f>
        <v>0</v>
      </c>
      <c r="V15" s="35">
        <f>+'Option 5A'!V15</f>
        <v>0</v>
      </c>
      <c r="W15" s="35">
        <f>+'Option 5A'!W15</f>
        <v>0</v>
      </c>
      <c r="X15" s="35">
        <f>+'Option 5A'!X15</f>
        <v>0</v>
      </c>
      <c r="Y15" s="35">
        <f>+'Option 5A'!Y15</f>
        <v>0</v>
      </c>
      <c r="Z15" s="35">
        <f>+'Option 5A'!Z15</f>
        <v>0</v>
      </c>
      <c r="AA15" s="35">
        <f>+'Option 5A'!AA15</f>
        <v>0</v>
      </c>
      <c r="AB15" s="35">
        <f>+'Option 5A'!AB15</f>
        <v>0</v>
      </c>
      <c r="AC15" s="35">
        <f>+'Option 5A'!AC15</f>
        <v>0</v>
      </c>
      <c r="AD15" s="35">
        <f>+'Option 5A'!AD15</f>
        <v>0</v>
      </c>
      <c r="AE15" s="35">
        <f>+'Option 5A'!AE15</f>
        <v>0</v>
      </c>
      <c r="AF15" s="35">
        <f>+'Option 5A'!AF15</f>
        <v>0</v>
      </c>
      <c r="AG15" s="35">
        <f>+'Option 5A'!AG15</f>
        <v>0</v>
      </c>
      <c r="AH15" s="35">
        <f>+'Option 5A'!AH15</f>
        <v>0</v>
      </c>
      <c r="AI15" s="35">
        <f>+'Option 5A'!AI15</f>
        <v>0</v>
      </c>
      <c r="AJ15" s="35">
        <f>+'Option 5A'!AJ15</f>
        <v>0</v>
      </c>
      <c r="AK15" s="35">
        <f>+'Option 5A'!AK15</f>
        <v>0</v>
      </c>
      <c r="AL15" s="35">
        <f>+'Option 5A'!AL15</f>
        <v>0</v>
      </c>
      <c r="AM15" s="35">
        <f>+'Option 5A'!AM15</f>
        <v>0</v>
      </c>
      <c r="AN15" s="35">
        <f>+'Option 5A'!AN15</f>
        <v>0</v>
      </c>
      <c r="AO15" s="35">
        <f>+'Option 5A'!AO15</f>
        <v>0</v>
      </c>
      <c r="AP15" s="35">
        <f>+'Option 5A'!AP15</f>
        <v>0</v>
      </c>
      <c r="AQ15" s="35">
        <f>+'Option 5A'!AQ15</f>
        <v>0</v>
      </c>
      <c r="AR15" s="35">
        <f>+'Option 5A'!AR15</f>
        <v>0</v>
      </c>
      <c r="AS15" s="35">
        <f>+'Option 5A'!AS15</f>
        <v>0</v>
      </c>
    </row>
    <row r="16" spans="1:47" s="104" customFormat="1" x14ac:dyDescent="0.35">
      <c r="A16" s="101" t="s">
        <v>33</v>
      </c>
      <c r="B16" s="101" t="s">
        <v>34</v>
      </c>
      <c r="C16" s="101" t="s">
        <v>127</v>
      </c>
      <c r="D16" s="123"/>
      <c r="E16" s="123"/>
      <c r="F16" s="123"/>
      <c r="G16" s="123"/>
      <c r="H16" s="123"/>
      <c r="I16" s="123"/>
      <c r="J16" s="123"/>
      <c r="K16" s="123"/>
      <c r="L16" s="123"/>
      <c r="M16" s="122"/>
      <c r="N16" s="122"/>
      <c r="O16" s="121">
        <f>+'Option 5A'!O16</f>
        <v>347039</v>
      </c>
      <c r="P16" s="122"/>
      <c r="R16" s="102">
        <f>NPV('Key Vars Assumptions'!$B$10,U16:AS16)</f>
        <v>313009.29463232483</v>
      </c>
      <c r="S16" s="102">
        <f t="shared" ref="S16:S17" si="2">SUM(U16:AS16)</f>
        <v>347039</v>
      </c>
      <c r="T16" s="31"/>
      <c r="U16" s="102">
        <f>+'Option 5A'!U16</f>
        <v>0</v>
      </c>
      <c r="V16" s="102">
        <f>+'Option 5A'!V16</f>
        <v>0</v>
      </c>
      <c r="W16" s="102">
        <f>+'Option 5A'!W16</f>
        <v>347039</v>
      </c>
      <c r="X16" s="102">
        <f>+'Option 5A'!X16</f>
        <v>0</v>
      </c>
      <c r="Y16" s="102">
        <f>+'Option 5A'!Y16</f>
        <v>0</v>
      </c>
      <c r="Z16" s="102">
        <f>+'Option 5A'!Z16</f>
        <v>0</v>
      </c>
      <c r="AA16" s="102">
        <f>+'Option 5A'!AA16</f>
        <v>0</v>
      </c>
      <c r="AB16" s="102">
        <f>+'Option 5A'!AB16</f>
        <v>0</v>
      </c>
      <c r="AC16" s="102">
        <f>+'Option 5A'!AC16</f>
        <v>0</v>
      </c>
      <c r="AD16" s="102">
        <f>+'Option 5A'!AD16</f>
        <v>0</v>
      </c>
      <c r="AE16" s="102">
        <f>+'Option 5A'!AE16</f>
        <v>0</v>
      </c>
      <c r="AF16" s="102">
        <f>+'Option 5A'!AF16</f>
        <v>0</v>
      </c>
      <c r="AG16" s="102">
        <f>+'Option 5A'!AG16</f>
        <v>0</v>
      </c>
      <c r="AH16" s="102">
        <f>+'Option 5A'!AH16</f>
        <v>0</v>
      </c>
      <c r="AI16" s="102">
        <f>+'Option 5A'!AI16</f>
        <v>0</v>
      </c>
      <c r="AJ16" s="102">
        <f>+'Option 5A'!AJ16</f>
        <v>0</v>
      </c>
      <c r="AK16" s="102">
        <f>+'Option 5A'!AK16</f>
        <v>0</v>
      </c>
      <c r="AL16" s="102">
        <f>+'Option 5A'!AL16</f>
        <v>0</v>
      </c>
      <c r="AM16" s="102">
        <f>+'Option 5A'!AM16</f>
        <v>0</v>
      </c>
      <c r="AN16" s="102">
        <f>+'Option 5A'!AN16</f>
        <v>0</v>
      </c>
      <c r="AO16" s="102">
        <f>+'Option 5A'!AO16</f>
        <v>0</v>
      </c>
      <c r="AP16" s="102">
        <f>+'Option 5A'!AP16</f>
        <v>0</v>
      </c>
      <c r="AQ16" s="102">
        <f>+'Option 5A'!AQ16</f>
        <v>0</v>
      </c>
      <c r="AR16" s="102">
        <f>+'Option 5A'!AR16</f>
        <v>0</v>
      </c>
      <c r="AS16" s="102">
        <f>+'Option 5A'!AS16</f>
        <v>0</v>
      </c>
    </row>
    <row r="17" spans="1:45" s="104" customFormat="1" x14ac:dyDescent="0.35">
      <c r="A17" s="101" t="s">
        <v>33</v>
      </c>
      <c r="B17" s="101" t="s">
        <v>34</v>
      </c>
      <c r="C17" s="101" t="s">
        <v>51</v>
      </c>
      <c r="D17" s="123"/>
      <c r="E17" s="123"/>
      <c r="F17" s="123"/>
      <c r="G17" s="123"/>
      <c r="H17" s="123"/>
      <c r="I17" s="123"/>
      <c r="J17" s="123"/>
      <c r="K17" s="123"/>
      <c r="L17" s="123"/>
      <c r="M17" s="122"/>
      <c r="N17" s="122"/>
      <c r="O17" s="122"/>
      <c r="P17" s="121">
        <f>+'Option 5A'!P17</f>
        <v>33000</v>
      </c>
      <c r="R17" s="102">
        <f>NPV('Key Vars Assumptions'!$B$10,U17:AS17)</f>
        <v>29764.109287044736</v>
      </c>
      <c r="S17" s="102">
        <f t="shared" si="2"/>
        <v>33000</v>
      </c>
      <c r="T17" s="31"/>
      <c r="U17" s="102">
        <f>+'Option 5A'!U17</f>
        <v>0</v>
      </c>
      <c r="V17" s="102">
        <f>+'Option 5A'!V17</f>
        <v>0</v>
      </c>
      <c r="W17" s="102">
        <f>+'Option 5A'!W17</f>
        <v>33000</v>
      </c>
      <c r="X17" s="102">
        <f>+'Option 5A'!X17</f>
        <v>0</v>
      </c>
      <c r="Y17" s="102">
        <f>+'Option 5A'!Y17</f>
        <v>0</v>
      </c>
      <c r="Z17" s="102">
        <f>+'Option 5A'!Z17</f>
        <v>0</v>
      </c>
      <c r="AA17" s="102">
        <f>+'Option 5A'!AA17</f>
        <v>0</v>
      </c>
      <c r="AB17" s="102">
        <f>+'Option 5A'!AB17</f>
        <v>0</v>
      </c>
      <c r="AC17" s="102">
        <f>+'Option 5A'!AC17</f>
        <v>0</v>
      </c>
      <c r="AD17" s="102">
        <f>+'Option 5A'!AD17</f>
        <v>0</v>
      </c>
      <c r="AE17" s="102">
        <f>+'Option 5A'!AE17</f>
        <v>0</v>
      </c>
      <c r="AF17" s="102">
        <f>+'Option 5A'!AF17</f>
        <v>0</v>
      </c>
      <c r="AG17" s="102">
        <f>+'Option 5A'!AG17</f>
        <v>0</v>
      </c>
      <c r="AH17" s="102">
        <f>+'Option 5A'!AH17</f>
        <v>0</v>
      </c>
      <c r="AI17" s="102">
        <f>+'Option 5A'!AI17</f>
        <v>0</v>
      </c>
      <c r="AJ17" s="102">
        <f>+'Option 5A'!AJ17</f>
        <v>0</v>
      </c>
      <c r="AK17" s="102">
        <f>+'Option 5A'!AK17</f>
        <v>0</v>
      </c>
      <c r="AL17" s="102">
        <f>+'Option 5A'!AL17</f>
        <v>0</v>
      </c>
      <c r="AM17" s="102">
        <f>+'Option 5A'!AM17</f>
        <v>0</v>
      </c>
      <c r="AN17" s="102">
        <f>+'Option 5A'!AN17</f>
        <v>0</v>
      </c>
      <c r="AO17" s="102">
        <f>+'Option 5A'!AO17</f>
        <v>0</v>
      </c>
      <c r="AP17" s="102">
        <f>+'Option 5A'!AP17</f>
        <v>0</v>
      </c>
      <c r="AQ17" s="102">
        <f>+'Option 5A'!AQ17</f>
        <v>0</v>
      </c>
      <c r="AR17" s="102">
        <f>+'Option 5A'!AR17</f>
        <v>0</v>
      </c>
      <c r="AS17" s="102">
        <f>+'Option 5A'!AS17</f>
        <v>0</v>
      </c>
    </row>
    <row r="18" spans="1:45" x14ac:dyDescent="0.35">
      <c r="A18" s="8"/>
      <c r="B18" s="8"/>
      <c r="C18" s="8"/>
      <c r="D18" s="120"/>
      <c r="E18" s="120"/>
      <c r="F18" s="120"/>
      <c r="G18" s="120"/>
      <c r="H18" s="120"/>
      <c r="I18" s="120"/>
      <c r="J18" s="120"/>
      <c r="K18" s="120"/>
      <c r="L18" s="120"/>
      <c r="M18" s="46"/>
      <c r="N18" s="46"/>
      <c r="O18" s="46"/>
      <c r="P18" s="46"/>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row>
    <row r="19" spans="1:45" x14ac:dyDescent="0.35">
      <c r="A19" s="8" t="s">
        <v>43</v>
      </c>
      <c r="B19" s="8" t="s">
        <v>44</v>
      </c>
      <c r="C19" s="8" t="s">
        <v>32</v>
      </c>
      <c r="D19" s="121">
        <f>+'Option 5A'!D19</f>
        <v>301250</v>
      </c>
      <c r="E19" s="122"/>
      <c r="F19" s="122"/>
      <c r="G19" s="122"/>
      <c r="H19" s="122"/>
      <c r="I19" s="122"/>
      <c r="J19" s="122"/>
      <c r="K19" s="122"/>
      <c r="L19" s="122"/>
      <c r="M19" s="122"/>
      <c r="N19" s="122"/>
      <c r="O19" s="122"/>
      <c r="P19" s="122"/>
      <c r="R19" s="35">
        <f>NPV('Key Vars Assumptions'!$B$10,U19:AS19)</f>
        <v>111615.40982641777</v>
      </c>
      <c r="S19" s="35">
        <f t="shared" ref="S19:S27" si="3">SUM(U19:AS19)</f>
        <v>123750</v>
      </c>
      <c r="T19" s="31"/>
      <c r="U19" s="35">
        <f>+'Option 5A'!U19</f>
        <v>0</v>
      </c>
      <c r="V19" s="35">
        <f>+'Option 5A'!V19</f>
        <v>0</v>
      </c>
      <c r="W19" s="35">
        <f>+'Option 5A'!W19</f>
        <v>123750</v>
      </c>
      <c r="X19" s="35">
        <f>+'Option 5A'!X19</f>
        <v>0</v>
      </c>
      <c r="Y19" s="35">
        <f>+'Option 5A'!Y19</f>
        <v>0</v>
      </c>
      <c r="Z19" s="35">
        <f>+'Option 5A'!Z19</f>
        <v>0</v>
      </c>
      <c r="AA19" s="35">
        <f>+'Option 5A'!AA19</f>
        <v>0</v>
      </c>
      <c r="AB19" s="35">
        <f>+'Option 5A'!AB19</f>
        <v>0</v>
      </c>
      <c r="AC19" s="35">
        <f>+'Option 5A'!AC19</f>
        <v>0</v>
      </c>
      <c r="AD19" s="35">
        <f>+'Option 5A'!AD19</f>
        <v>0</v>
      </c>
      <c r="AE19" s="35">
        <f>+'Option 5A'!AE19</f>
        <v>0</v>
      </c>
      <c r="AF19" s="35">
        <f>+'Option 5A'!AF19</f>
        <v>0</v>
      </c>
      <c r="AG19" s="35">
        <f>+'Option 5A'!AG19</f>
        <v>0</v>
      </c>
      <c r="AH19" s="35">
        <f>+'Option 5A'!AH19</f>
        <v>0</v>
      </c>
      <c r="AI19" s="35">
        <f>+'Option 5A'!AI19</f>
        <v>0</v>
      </c>
      <c r="AJ19" s="35">
        <f>+'Option 5A'!AJ19</f>
        <v>0</v>
      </c>
      <c r="AK19" s="35">
        <f>+'Option 5A'!AK19</f>
        <v>0</v>
      </c>
      <c r="AL19" s="35">
        <f>+'Option 5A'!AL19</f>
        <v>0</v>
      </c>
      <c r="AM19" s="35">
        <f>+'Option 5A'!AM19</f>
        <v>0</v>
      </c>
      <c r="AN19" s="35">
        <f>+'Option 5A'!AN19</f>
        <v>0</v>
      </c>
      <c r="AO19" s="35">
        <f>+'Option 5A'!AO19</f>
        <v>0</v>
      </c>
      <c r="AP19" s="35">
        <f>+'Option 5A'!AP19</f>
        <v>0</v>
      </c>
      <c r="AQ19" s="35">
        <f>+'Option 5A'!AQ19</f>
        <v>0</v>
      </c>
      <c r="AR19" s="35">
        <f>+'Option 5A'!AR19</f>
        <v>0</v>
      </c>
      <c r="AS19" s="35">
        <f>+'Option 5A'!AS19</f>
        <v>0</v>
      </c>
    </row>
    <row r="20" spans="1:45" x14ac:dyDescent="0.35">
      <c r="A20" s="8" t="s">
        <v>43</v>
      </c>
      <c r="B20" s="8" t="s">
        <v>44</v>
      </c>
      <c r="C20" s="8" t="s">
        <v>37</v>
      </c>
      <c r="D20" s="123"/>
      <c r="E20" s="121">
        <f>+'Option 5A'!E20</f>
        <v>129714</v>
      </c>
      <c r="F20" s="123"/>
      <c r="G20" s="123"/>
      <c r="H20" s="123"/>
      <c r="I20" s="123"/>
      <c r="J20" s="123"/>
      <c r="K20" s="123"/>
      <c r="L20" s="123"/>
      <c r="M20" s="123"/>
      <c r="N20" s="123"/>
      <c r="O20" s="123"/>
      <c r="P20" s="123"/>
      <c r="R20" s="35">
        <f>NPV('Key Vars Assumptions'!$B$10,U20:AS20)</f>
        <v>0</v>
      </c>
      <c r="S20" s="35">
        <f t="shared" si="3"/>
        <v>0</v>
      </c>
      <c r="T20" s="31"/>
      <c r="U20" s="35">
        <f>+'Option 5A'!U20</f>
        <v>0</v>
      </c>
      <c r="V20" s="35">
        <f>+'Option 5A'!V20</f>
        <v>0</v>
      </c>
      <c r="W20" s="35">
        <f>+'Option 5A'!W20</f>
        <v>0</v>
      </c>
      <c r="X20" s="35">
        <f>+'Option 5A'!X20</f>
        <v>0</v>
      </c>
      <c r="Y20" s="35">
        <f>+'Option 5A'!Y20</f>
        <v>0</v>
      </c>
      <c r="Z20" s="35">
        <f>+'Option 5A'!Z20</f>
        <v>0</v>
      </c>
      <c r="AA20" s="35">
        <f>+'Option 5A'!AA20</f>
        <v>0</v>
      </c>
      <c r="AB20" s="35">
        <f>+'Option 5A'!AB20</f>
        <v>0</v>
      </c>
      <c r="AC20" s="35">
        <f>+'Option 5A'!AC20</f>
        <v>0</v>
      </c>
      <c r="AD20" s="35">
        <f>+'Option 5A'!AD20</f>
        <v>0</v>
      </c>
      <c r="AE20" s="35">
        <f>+'Option 5A'!AE20</f>
        <v>0</v>
      </c>
      <c r="AF20" s="35">
        <f>+'Option 5A'!AF20</f>
        <v>0</v>
      </c>
      <c r="AG20" s="35">
        <f>+'Option 5A'!AG20</f>
        <v>0</v>
      </c>
      <c r="AH20" s="35">
        <f>+'Option 5A'!AH20</f>
        <v>0</v>
      </c>
      <c r="AI20" s="35">
        <f>+'Option 5A'!AI20</f>
        <v>0</v>
      </c>
      <c r="AJ20" s="35">
        <f>+'Option 5A'!AJ20</f>
        <v>0</v>
      </c>
      <c r="AK20" s="35">
        <f>+'Option 5A'!AK20</f>
        <v>0</v>
      </c>
      <c r="AL20" s="35">
        <f>+'Option 5A'!AL20</f>
        <v>0</v>
      </c>
      <c r="AM20" s="35">
        <f>+'Option 5A'!AM20</f>
        <v>0</v>
      </c>
      <c r="AN20" s="35">
        <f>+'Option 5A'!AN20</f>
        <v>0</v>
      </c>
      <c r="AO20" s="35">
        <f>+'Option 5A'!AO20</f>
        <v>0</v>
      </c>
      <c r="AP20" s="35">
        <f>+'Option 5A'!AP20</f>
        <v>0</v>
      </c>
      <c r="AQ20" s="35">
        <f>+'Option 5A'!AQ20</f>
        <v>0</v>
      </c>
      <c r="AR20" s="35">
        <f>+'Option 5A'!AR20</f>
        <v>0</v>
      </c>
      <c r="AS20" s="35">
        <f>+'Option 5A'!AS20</f>
        <v>0</v>
      </c>
    </row>
    <row r="21" spans="1:45" x14ac:dyDescent="0.35">
      <c r="A21" s="8" t="s">
        <v>43</v>
      </c>
      <c r="B21" s="8" t="s">
        <v>44</v>
      </c>
      <c r="C21" s="8" t="s">
        <v>35</v>
      </c>
      <c r="D21" s="123"/>
      <c r="E21" s="123"/>
      <c r="F21" s="121">
        <f>+'Option 5A'!F21</f>
        <v>3246</v>
      </c>
      <c r="G21" s="122"/>
      <c r="H21" s="123"/>
      <c r="I21" s="123"/>
      <c r="J21" s="123"/>
      <c r="K21" s="123"/>
      <c r="L21" s="123"/>
      <c r="M21" s="123"/>
      <c r="N21" s="123"/>
      <c r="O21" s="123"/>
      <c r="P21" s="123"/>
      <c r="R21" s="35">
        <f>NPV('Key Vars Assumptions'!$B$10,U21:AS21)</f>
        <v>0</v>
      </c>
      <c r="S21" s="35">
        <f t="shared" si="3"/>
        <v>0</v>
      </c>
      <c r="T21" s="31"/>
      <c r="U21" s="35">
        <f>+'Option 5A'!U21</f>
        <v>0</v>
      </c>
      <c r="V21" s="35">
        <f>+'Option 5A'!V21</f>
        <v>0</v>
      </c>
      <c r="W21" s="35">
        <f>+'Option 5A'!W21</f>
        <v>0</v>
      </c>
      <c r="X21" s="35">
        <f>+'Option 5A'!X21</f>
        <v>0</v>
      </c>
      <c r="Y21" s="35">
        <f>+'Option 5A'!Y21</f>
        <v>0</v>
      </c>
      <c r="Z21" s="35">
        <f>+'Option 5A'!Z21</f>
        <v>0</v>
      </c>
      <c r="AA21" s="35">
        <f>+'Option 5A'!AA21</f>
        <v>0</v>
      </c>
      <c r="AB21" s="35">
        <f>+'Option 5A'!AB21</f>
        <v>0</v>
      </c>
      <c r="AC21" s="35">
        <f>+'Option 5A'!AC21</f>
        <v>0</v>
      </c>
      <c r="AD21" s="35">
        <f>+'Option 5A'!AD21</f>
        <v>0</v>
      </c>
      <c r="AE21" s="35">
        <f>+'Option 5A'!AE21</f>
        <v>0</v>
      </c>
      <c r="AF21" s="35">
        <f>+'Option 5A'!AF21</f>
        <v>0</v>
      </c>
      <c r="AG21" s="35">
        <f>+'Option 5A'!AG21</f>
        <v>0</v>
      </c>
      <c r="AH21" s="35">
        <f>+'Option 5A'!AH21</f>
        <v>0</v>
      </c>
      <c r="AI21" s="35">
        <f>+'Option 5A'!AI21</f>
        <v>0</v>
      </c>
      <c r="AJ21" s="35">
        <f>+'Option 5A'!AJ21</f>
        <v>0</v>
      </c>
      <c r="AK21" s="35">
        <f>+'Option 5A'!AK21</f>
        <v>0</v>
      </c>
      <c r="AL21" s="35">
        <f>+'Option 5A'!AL21</f>
        <v>0</v>
      </c>
      <c r="AM21" s="35">
        <f>+'Option 5A'!AM21</f>
        <v>0</v>
      </c>
      <c r="AN21" s="35">
        <f>+'Option 5A'!AN21</f>
        <v>0</v>
      </c>
      <c r="AO21" s="35">
        <f>+'Option 5A'!AO21</f>
        <v>0</v>
      </c>
      <c r="AP21" s="35">
        <f>+'Option 5A'!AP21</f>
        <v>0</v>
      </c>
      <c r="AQ21" s="35">
        <f>+'Option 5A'!AQ21</f>
        <v>0</v>
      </c>
      <c r="AR21" s="35">
        <f>+'Option 5A'!AR21</f>
        <v>0</v>
      </c>
      <c r="AS21" s="35">
        <f>+'Option 5A'!AS21</f>
        <v>0</v>
      </c>
    </row>
    <row r="22" spans="1:45" x14ac:dyDescent="0.35">
      <c r="A22" s="8" t="s">
        <v>43</v>
      </c>
      <c r="B22" s="8" t="s">
        <v>44</v>
      </c>
      <c r="C22" s="8" t="s">
        <v>36</v>
      </c>
      <c r="D22" s="123"/>
      <c r="E22" s="123"/>
      <c r="F22" s="123"/>
      <c r="G22" s="121">
        <f>+'Option 5A'!G22</f>
        <v>843</v>
      </c>
      <c r="H22" s="123"/>
      <c r="I22" s="123"/>
      <c r="J22" s="123"/>
      <c r="K22" s="123"/>
      <c r="L22" s="123"/>
      <c r="M22" s="123"/>
      <c r="N22" s="123"/>
      <c r="O22" s="123"/>
      <c r="P22" s="123"/>
      <c r="R22" s="35">
        <f>NPV('Key Vars Assumptions'!$B$10,U22:AS22)</f>
        <v>0</v>
      </c>
      <c r="S22" s="35">
        <f t="shared" si="3"/>
        <v>0</v>
      </c>
      <c r="T22" s="31"/>
      <c r="U22" s="35">
        <f>+'Option 5A'!U22</f>
        <v>0</v>
      </c>
      <c r="V22" s="35">
        <f>+'Option 5A'!V22</f>
        <v>0</v>
      </c>
      <c r="W22" s="35">
        <f>+'Option 5A'!W22</f>
        <v>0</v>
      </c>
      <c r="X22" s="35">
        <f>+'Option 5A'!X22</f>
        <v>0</v>
      </c>
      <c r="Y22" s="35">
        <f>+'Option 5A'!Y22</f>
        <v>0</v>
      </c>
      <c r="Z22" s="35">
        <f>+'Option 5A'!Z22</f>
        <v>0</v>
      </c>
      <c r="AA22" s="35">
        <f>+'Option 5A'!AA22</f>
        <v>0</v>
      </c>
      <c r="AB22" s="35">
        <f>+'Option 5A'!AB22</f>
        <v>0</v>
      </c>
      <c r="AC22" s="35">
        <f>+'Option 5A'!AC22</f>
        <v>0</v>
      </c>
      <c r="AD22" s="35">
        <f>+'Option 5A'!AD22</f>
        <v>0</v>
      </c>
      <c r="AE22" s="35">
        <f>+'Option 5A'!AE22</f>
        <v>0</v>
      </c>
      <c r="AF22" s="35">
        <f>+'Option 5A'!AF22</f>
        <v>0</v>
      </c>
      <c r="AG22" s="35">
        <f>+'Option 5A'!AG22</f>
        <v>0</v>
      </c>
      <c r="AH22" s="35">
        <f>+'Option 5A'!AH22</f>
        <v>0</v>
      </c>
      <c r="AI22" s="35">
        <f>+'Option 5A'!AI22</f>
        <v>0</v>
      </c>
      <c r="AJ22" s="35">
        <f>+'Option 5A'!AJ22</f>
        <v>0</v>
      </c>
      <c r="AK22" s="35">
        <f>+'Option 5A'!AK22</f>
        <v>0</v>
      </c>
      <c r="AL22" s="35">
        <f>+'Option 5A'!AL22</f>
        <v>0</v>
      </c>
      <c r="AM22" s="35">
        <f>+'Option 5A'!AM22</f>
        <v>0</v>
      </c>
      <c r="AN22" s="35">
        <f>+'Option 5A'!AN22</f>
        <v>0</v>
      </c>
      <c r="AO22" s="35">
        <f>+'Option 5A'!AO22</f>
        <v>0</v>
      </c>
      <c r="AP22" s="35">
        <f>+'Option 5A'!AP22</f>
        <v>0</v>
      </c>
      <c r="AQ22" s="35">
        <f>+'Option 5A'!AQ22</f>
        <v>0</v>
      </c>
      <c r="AR22" s="35">
        <f>+'Option 5A'!AR22</f>
        <v>0</v>
      </c>
      <c r="AS22" s="35">
        <f>+'Option 5A'!AS22</f>
        <v>0</v>
      </c>
    </row>
    <row r="23" spans="1:45" x14ac:dyDescent="0.35">
      <c r="A23" s="8" t="s">
        <v>43</v>
      </c>
      <c r="B23" s="8" t="s">
        <v>44</v>
      </c>
      <c r="C23" s="8" t="s">
        <v>38</v>
      </c>
      <c r="D23" s="123"/>
      <c r="E23" s="123"/>
      <c r="F23" s="123"/>
      <c r="G23" s="123"/>
      <c r="H23" s="121">
        <f>+'Option 5A'!H23</f>
        <v>22227</v>
      </c>
      <c r="I23" s="123"/>
      <c r="J23" s="123"/>
      <c r="K23" s="123"/>
      <c r="L23" s="123"/>
      <c r="M23" s="123"/>
      <c r="N23" s="123"/>
      <c r="O23" s="123"/>
      <c r="P23" s="123"/>
      <c r="R23" s="35">
        <f>NPV('Key Vars Assumptions'!$B$10,U23:AS23)</f>
        <v>0</v>
      </c>
      <c r="S23" s="35">
        <f t="shared" si="3"/>
        <v>0</v>
      </c>
      <c r="T23" s="31"/>
      <c r="U23" s="35">
        <f>+'Option 5A'!U23</f>
        <v>0</v>
      </c>
      <c r="V23" s="35">
        <f>+'Option 5A'!V23</f>
        <v>0</v>
      </c>
      <c r="W23" s="35">
        <f>+'Option 5A'!W23</f>
        <v>0</v>
      </c>
      <c r="X23" s="35">
        <f>+'Option 5A'!X23</f>
        <v>0</v>
      </c>
      <c r="Y23" s="35">
        <f>+'Option 5A'!Y23</f>
        <v>0</v>
      </c>
      <c r="Z23" s="35">
        <f>+'Option 5A'!Z23</f>
        <v>0</v>
      </c>
      <c r="AA23" s="35">
        <f>+'Option 5A'!AA23</f>
        <v>0</v>
      </c>
      <c r="AB23" s="35">
        <f>+'Option 5A'!AB23</f>
        <v>0</v>
      </c>
      <c r="AC23" s="35">
        <f>+'Option 5A'!AC23</f>
        <v>0</v>
      </c>
      <c r="AD23" s="35">
        <f>+'Option 5A'!AD23</f>
        <v>0</v>
      </c>
      <c r="AE23" s="35">
        <f>+'Option 5A'!AE23</f>
        <v>0</v>
      </c>
      <c r="AF23" s="35">
        <f>+'Option 5A'!AF23</f>
        <v>0</v>
      </c>
      <c r="AG23" s="35">
        <f>+'Option 5A'!AG23</f>
        <v>0</v>
      </c>
      <c r="AH23" s="35">
        <f>+'Option 5A'!AH23</f>
        <v>0</v>
      </c>
      <c r="AI23" s="35">
        <f>+'Option 5A'!AI23</f>
        <v>0</v>
      </c>
      <c r="AJ23" s="35">
        <f>+'Option 5A'!AJ23</f>
        <v>0</v>
      </c>
      <c r="AK23" s="35">
        <f>+'Option 5A'!AK23</f>
        <v>0</v>
      </c>
      <c r="AL23" s="35">
        <f>+'Option 5A'!AL23</f>
        <v>0</v>
      </c>
      <c r="AM23" s="35">
        <f>+'Option 5A'!AM23</f>
        <v>0</v>
      </c>
      <c r="AN23" s="35">
        <f>+'Option 5A'!AN23</f>
        <v>0</v>
      </c>
      <c r="AO23" s="35">
        <f>+'Option 5A'!AO23</f>
        <v>0</v>
      </c>
      <c r="AP23" s="35">
        <f>+'Option 5A'!AP23</f>
        <v>0</v>
      </c>
      <c r="AQ23" s="35">
        <f>+'Option 5A'!AQ23</f>
        <v>0</v>
      </c>
      <c r="AR23" s="35">
        <f>+'Option 5A'!AR23</f>
        <v>0</v>
      </c>
      <c r="AS23" s="35">
        <f>+'Option 5A'!AS23</f>
        <v>0</v>
      </c>
    </row>
    <row r="24" spans="1:45" x14ac:dyDescent="0.35">
      <c r="A24" s="8" t="s">
        <v>43</v>
      </c>
      <c r="B24" s="8" t="s">
        <v>44</v>
      </c>
      <c r="C24" s="8" t="s">
        <v>39</v>
      </c>
      <c r="D24" s="123"/>
      <c r="E24" s="123"/>
      <c r="F24" s="123"/>
      <c r="G24" s="123"/>
      <c r="H24" s="123"/>
      <c r="I24" s="121">
        <f>+'Option 5A'!I24</f>
        <v>0</v>
      </c>
      <c r="J24" s="123"/>
      <c r="K24" s="123"/>
      <c r="L24" s="123"/>
      <c r="M24" s="123"/>
      <c r="N24" s="123"/>
      <c r="O24" s="123"/>
      <c r="P24" s="123"/>
      <c r="R24" s="35">
        <f>NPV('Key Vars Assumptions'!$B$10,U24:AS24)</f>
        <v>0</v>
      </c>
      <c r="S24" s="35">
        <f t="shared" si="3"/>
        <v>0</v>
      </c>
      <c r="T24" s="31"/>
      <c r="U24" s="35">
        <f>+'Option 5A'!U24</f>
        <v>0</v>
      </c>
      <c r="V24" s="35">
        <f>+'Option 5A'!V24</f>
        <v>0</v>
      </c>
      <c r="W24" s="35">
        <f>+'Option 5A'!W24</f>
        <v>0</v>
      </c>
      <c r="X24" s="35">
        <f>+'Option 5A'!X24</f>
        <v>0</v>
      </c>
      <c r="Y24" s="35">
        <f>+'Option 5A'!Y24</f>
        <v>0</v>
      </c>
      <c r="Z24" s="35">
        <f>+'Option 5A'!Z24</f>
        <v>0</v>
      </c>
      <c r="AA24" s="35">
        <f>+'Option 5A'!AA24</f>
        <v>0</v>
      </c>
      <c r="AB24" s="35">
        <f>+'Option 5A'!AB24</f>
        <v>0</v>
      </c>
      <c r="AC24" s="35">
        <f>+'Option 5A'!AC24</f>
        <v>0</v>
      </c>
      <c r="AD24" s="35">
        <f>+'Option 5A'!AD24</f>
        <v>0</v>
      </c>
      <c r="AE24" s="35">
        <f>+'Option 5A'!AE24</f>
        <v>0</v>
      </c>
      <c r="AF24" s="35">
        <f>+'Option 5A'!AF24</f>
        <v>0</v>
      </c>
      <c r="AG24" s="35">
        <f>+'Option 5A'!AG24</f>
        <v>0</v>
      </c>
      <c r="AH24" s="35">
        <f>+'Option 5A'!AH24</f>
        <v>0</v>
      </c>
      <c r="AI24" s="35">
        <f>+'Option 5A'!AI24</f>
        <v>0</v>
      </c>
      <c r="AJ24" s="35">
        <f>+'Option 5A'!AJ24</f>
        <v>0</v>
      </c>
      <c r="AK24" s="35">
        <f>+'Option 5A'!AK24</f>
        <v>0</v>
      </c>
      <c r="AL24" s="35">
        <f>+'Option 5A'!AL24</f>
        <v>0</v>
      </c>
      <c r="AM24" s="35">
        <f>+'Option 5A'!AM24</f>
        <v>0</v>
      </c>
      <c r="AN24" s="35">
        <f>+'Option 5A'!AN24</f>
        <v>0</v>
      </c>
      <c r="AO24" s="35">
        <f>+'Option 5A'!AO24</f>
        <v>0</v>
      </c>
      <c r="AP24" s="35">
        <f>+'Option 5A'!AP24</f>
        <v>0</v>
      </c>
      <c r="AQ24" s="35">
        <f>+'Option 5A'!AQ24</f>
        <v>0</v>
      </c>
      <c r="AR24" s="35">
        <f>+'Option 5A'!AR24</f>
        <v>0</v>
      </c>
      <c r="AS24" s="35">
        <f>+'Option 5A'!AS24</f>
        <v>0</v>
      </c>
    </row>
    <row r="25" spans="1:45" x14ac:dyDescent="0.35">
      <c r="A25" s="8" t="s">
        <v>43</v>
      </c>
      <c r="B25" s="8" t="s">
        <v>44</v>
      </c>
      <c r="C25" s="8" t="s">
        <v>40</v>
      </c>
      <c r="D25" s="123"/>
      <c r="E25" s="123"/>
      <c r="F25" s="123"/>
      <c r="G25" s="123"/>
      <c r="H25" s="123"/>
      <c r="I25" s="123"/>
      <c r="J25" s="121">
        <f>+'Option 5A'!J25</f>
        <v>8508</v>
      </c>
      <c r="K25" s="122"/>
      <c r="L25" s="122"/>
      <c r="M25" s="122"/>
      <c r="N25" s="122"/>
      <c r="O25" s="122"/>
      <c r="P25" s="122"/>
      <c r="R25" s="35">
        <f>NPV('Key Vars Assumptions'!$B$10,U25:AS25)</f>
        <v>0</v>
      </c>
      <c r="S25" s="35">
        <f t="shared" si="3"/>
        <v>0</v>
      </c>
      <c r="T25" s="31"/>
      <c r="U25" s="35">
        <f>+'Option 5A'!U25</f>
        <v>0</v>
      </c>
      <c r="V25" s="35">
        <f>+'Option 5A'!V25</f>
        <v>0</v>
      </c>
      <c r="W25" s="35">
        <f>+'Option 5A'!W25</f>
        <v>0</v>
      </c>
      <c r="X25" s="35">
        <f>+'Option 5A'!X25</f>
        <v>0</v>
      </c>
      <c r="Y25" s="35">
        <f>+'Option 5A'!Y25</f>
        <v>0</v>
      </c>
      <c r="Z25" s="35">
        <f>+'Option 5A'!Z25</f>
        <v>0</v>
      </c>
      <c r="AA25" s="35">
        <f>+'Option 5A'!AA25</f>
        <v>0</v>
      </c>
      <c r="AB25" s="35">
        <f>+'Option 5A'!AB25</f>
        <v>0</v>
      </c>
      <c r="AC25" s="35">
        <f>+'Option 5A'!AC25</f>
        <v>0</v>
      </c>
      <c r="AD25" s="35">
        <f>+'Option 5A'!AD25</f>
        <v>0</v>
      </c>
      <c r="AE25" s="35">
        <f>+'Option 5A'!AE25</f>
        <v>0</v>
      </c>
      <c r="AF25" s="35">
        <f>+'Option 5A'!AF25</f>
        <v>0</v>
      </c>
      <c r="AG25" s="35">
        <f>+'Option 5A'!AG25</f>
        <v>0</v>
      </c>
      <c r="AH25" s="35">
        <f>+'Option 5A'!AH25</f>
        <v>0</v>
      </c>
      <c r="AI25" s="35">
        <f>+'Option 5A'!AI25</f>
        <v>0</v>
      </c>
      <c r="AJ25" s="35">
        <f>+'Option 5A'!AJ25</f>
        <v>0</v>
      </c>
      <c r="AK25" s="35">
        <f>+'Option 5A'!AK25</f>
        <v>0</v>
      </c>
      <c r="AL25" s="35">
        <f>+'Option 5A'!AL25</f>
        <v>0</v>
      </c>
      <c r="AM25" s="35">
        <f>+'Option 5A'!AM25</f>
        <v>0</v>
      </c>
      <c r="AN25" s="35">
        <f>+'Option 5A'!AN25</f>
        <v>0</v>
      </c>
      <c r="AO25" s="35">
        <f>+'Option 5A'!AO25</f>
        <v>0</v>
      </c>
      <c r="AP25" s="35">
        <f>+'Option 5A'!AP25</f>
        <v>0</v>
      </c>
      <c r="AQ25" s="35">
        <f>+'Option 5A'!AQ25</f>
        <v>0</v>
      </c>
      <c r="AR25" s="35">
        <f>+'Option 5A'!AR25</f>
        <v>0</v>
      </c>
      <c r="AS25" s="35">
        <f>+'Option 5A'!AS25</f>
        <v>0</v>
      </c>
    </row>
    <row r="26" spans="1:45" x14ac:dyDescent="0.35">
      <c r="A26" s="8" t="s">
        <v>43</v>
      </c>
      <c r="B26" s="8" t="s">
        <v>44</v>
      </c>
      <c r="C26" s="8" t="s">
        <v>71</v>
      </c>
      <c r="D26" s="123"/>
      <c r="E26" s="123"/>
      <c r="F26" s="123"/>
      <c r="G26" s="123"/>
      <c r="H26" s="123"/>
      <c r="I26" s="123"/>
      <c r="J26" s="123"/>
      <c r="K26" s="121">
        <f>+'Option 5A'!K26</f>
        <v>12837</v>
      </c>
      <c r="L26" s="122"/>
      <c r="M26" s="122"/>
      <c r="N26" s="122"/>
      <c r="O26" s="122"/>
      <c r="P26" s="122"/>
      <c r="R26" s="35">
        <f>NPV('Key Vars Assumptions'!$B$10,U26:AS26)</f>
        <v>11988.204641329519</v>
      </c>
      <c r="S26" s="35">
        <f t="shared" si="3"/>
        <v>12837</v>
      </c>
      <c r="T26" s="31"/>
      <c r="U26" s="35">
        <f>+'Option 5A'!U26</f>
        <v>4279</v>
      </c>
      <c r="V26" s="35">
        <f>+'Option 5A'!V26</f>
        <v>4279</v>
      </c>
      <c r="W26" s="35">
        <f>+'Option 5A'!W26</f>
        <v>4279</v>
      </c>
      <c r="X26" s="35">
        <f>+'Option 5A'!X26</f>
        <v>0</v>
      </c>
      <c r="Y26" s="35">
        <f>+'Option 5A'!Y26</f>
        <v>0</v>
      </c>
      <c r="Z26" s="35">
        <f>+'Option 5A'!Z26</f>
        <v>0</v>
      </c>
      <c r="AA26" s="35">
        <f>+'Option 5A'!AA26</f>
        <v>0</v>
      </c>
      <c r="AB26" s="35">
        <f>+'Option 5A'!AB26</f>
        <v>0</v>
      </c>
      <c r="AC26" s="35">
        <f>+'Option 5A'!AC26</f>
        <v>0</v>
      </c>
      <c r="AD26" s="35">
        <f>+'Option 5A'!AD26</f>
        <v>0</v>
      </c>
      <c r="AE26" s="35">
        <f>+'Option 5A'!AE26</f>
        <v>0</v>
      </c>
      <c r="AF26" s="35">
        <f>+'Option 5A'!AF26</f>
        <v>0</v>
      </c>
      <c r="AG26" s="35">
        <f>+'Option 5A'!AG26</f>
        <v>0</v>
      </c>
      <c r="AH26" s="35">
        <f>+'Option 5A'!AH26</f>
        <v>0</v>
      </c>
      <c r="AI26" s="35">
        <f>+'Option 5A'!AI26</f>
        <v>0</v>
      </c>
      <c r="AJ26" s="35">
        <f>+'Option 5A'!AJ26</f>
        <v>0</v>
      </c>
      <c r="AK26" s="35">
        <f>+'Option 5A'!AK26</f>
        <v>0</v>
      </c>
      <c r="AL26" s="35">
        <f>+'Option 5A'!AL26</f>
        <v>0</v>
      </c>
      <c r="AM26" s="35">
        <f>+'Option 5A'!AM26</f>
        <v>0</v>
      </c>
      <c r="AN26" s="35">
        <f>+'Option 5A'!AN26</f>
        <v>0</v>
      </c>
      <c r="AO26" s="35">
        <f>+'Option 5A'!AO26</f>
        <v>0</v>
      </c>
      <c r="AP26" s="35">
        <f>+'Option 5A'!AP26</f>
        <v>0</v>
      </c>
      <c r="AQ26" s="35">
        <f>+'Option 5A'!AQ26</f>
        <v>0</v>
      </c>
      <c r="AR26" s="35">
        <f>+'Option 5A'!AR26</f>
        <v>0</v>
      </c>
      <c r="AS26" s="35">
        <f>+'Option 5A'!AS26</f>
        <v>0</v>
      </c>
    </row>
    <row r="27" spans="1:45" x14ac:dyDescent="0.35">
      <c r="A27" s="8" t="s">
        <v>43</v>
      </c>
      <c r="B27" s="8" t="s">
        <v>44</v>
      </c>
      <c r="C27" s="8" t="s">
        <v>42</v>
      </c>
      <c r="D27" s="123"/>
      <c r="E27" s="123"/>
      <c r="F27" s="123"/>
      <c r="G27" s="123"/>
      <c r="H27" s="123"/>
      <c r="I27" s="123"/>
      <c r="J27" s="123"/>
      <c r="K27" s="123"/>
      <c r="L27" s="121">
        <f>+'Option 5A'!L27</f>
        <v>2500</v>
      </c>
      <c r="M27" s="122"/>
      <c r="N27" s="122"/>
      <c r="O27" s="122"/>
      <c r="P27" s="122"/>
      <c r="R27" s="35">
        <f>NPV('Key Vars Assumptions'!$B$10,U27:AS27)</f>
        <v>450.97135283401116</v>
      </c>
      <c r="S27" s="35">
        <f t="shared" si="3"/>
        <v>500</v>
      </c>
      <c r="T27" s="31"/>
      <c r="U27" s="35">
        <f>+'Option 5A'!U27</f>
        <v>0</v>
      </c>
      <c r="V27" s="35">
        <f>+'Option 5A'!V27</f>
        <v>0</v>
      </c>
      <c r="W27" s="35">
        <f>+'Option 5A'!W27</f>
        <v>500</v>
      </c>
      <c r="X27" s="35">
        <f>+'Option 5A'!X27</f>
        <v>0</v>
      </c>
      <c r="Y27" s="35">
        <f>+'Option 5A'!Y27</f>
        <v>0</v>
      </c>
      <c r="Z27" s="35">
        <f>+'Option 5A'!Z27</f>
        <v>0</v>
      </c>
      <c r="AA27" s="35">
        <f>+'Option 5A'!AA27</f>
        <v>0</v>
      </c>
      <c r="AB27" s="35">
        <f>+'Option 5A'!AB27</f>
        <v>0</v>
      </c>
      <c r="AC27" s="35">
        <f>+'Option 5A'!AC27</f>
        <v>0</v>
      </c>
      <c r="AD27" s="35">
        <f>+'Option 5A'!AD27</f>
        <v>0</v>
      </c>
      <c r="AE27" s="35">
        <f>+'Option 5A'!AE27</f>
        <v>0</v>
      </c>
      <c r="AF27" s="35">
        <f>+'Option 5A'!AF27</f>
        <v>0</v>
      </c>
      <c r="AG27" s="35">
        <f>+'Option 5A'!AG27</f>
        <v>0</v>
      </c>
      <c r="AH27" s="35">
        <f>+'Option 5A'!AH27</f>
        <v>0</v>
      </c>
      <c r="AI27" s="35">
        <f>+'Option 5A'!AI27</f>
        <v>0</v>
      </c>
      <c r="AJ27" s="35">
        <f>+'Option 5A'!AJ27</f>
        <v>0</v>
      </c>
      <c r="AK27" s="35">
        <f>+'Option 5A'!AK27</f>
        <v>0</v>
      </c>
      <c r="AL27" s="35">
        <f>+'Option 5A'!AL27</f>
        <v>0</v>
      </c>
      <c r="AM27" s="35">
        <f>+'Option 5A'!AM27</f>
        <v>0</v>
      </c>
      <c r="AN27" s="35">
        <f>+'Option 5A'!AN27</f>
        <v>0</v>
      </c>
      <c r="AO27" s="35">
        <f>+'Option 5A'!AO27</f>
        <v>0</v>
      </c>
      <c r="AP27" s="35">
        <f>+'Option 5A'!AP27</f>
        <v>0</v>
      </c>
      <c r="AQ27" s="35">
        <f>+'Option 5A'!AQ27</f>
        <v>0</v>
      </c>
      <c r="AR27" s="35">
        <f>+'Option 5A'!AR27</f>
        <v>0</v>
      </c>
      <c r="AS27" s="35">
        <f>+'Option 5A'!AS27</f>
        <v>0</v>
      </c>
    </row>
    <row r="28" spans="1:45" x14ac:dyDescent="0.35">
      <c r="A28" s="8" t="s">
        <v>43</v>
      </c>
      <c r="B28" s="8" t="s">
        <v>44</v>
      </c>
      <c r="C28" s="8" t="s">
        <v>86</v>
      </c>
      <c r="D28" s="123"/>
      <c r="E28" s="123"/>
      <c r="F28" s="123"/>
      <c r="G28" s="123"/>
      <c r="H28" s="123"/>
      <c r="I28" s="123"/>
      <c r="J28" s="123"/>
      <c r="K28" s="123"/>
      <c r="L28" s="123"/>
      <c r="M28" s="121">
        <f>+'Option 5A'!M28</f>
        <v>12434</v>
      </c>
      <c r="N28" s="123"/>
      <c r="O28" s="123"/>
      <c r="P28" s="123"/>
      <c r="R28" s="35">
        <f>NPV('Key Vars Assumptions'!$B$10,U28:AS28)</f>
        <v>0</v>
      </c>
      <c r="S28" s="35">
        <f t="shared" ref="S28:S29" si="4">SUM(U28:AS28)</f>
        <v>0</v>
      </c>
      <c r="T28" s="31"/>
      <c r="U28" s="35">
        <f>+'Option 5A'!U28</f>
        <v>0</v>
      </c>
      <c r="V28" s="35">
        <f>+'Option 5A'!V28</f>
        <v>0</v>
      </c>
      <c r="W28" s="35">
        <f>+'Option 5A'!W28</f>
        <v>0</v>
      </c>
      <c r="X28" s="35">
        <f>+'Option 5A'!X28</f>
        <v>0</v>
      </c>
      <c r="Y28" s="35">
        <f>+'Option 5A'!Y28</f>
        <v>0</v>
      </c>
      <c r="Z28" s="35">
        <f>+'Option 5A'!Z28</f>
        <v>0</v>
      </c>
      <c r="AA28" s="35">
        <f>+'Option 5A'!AA28</f>
        <v>0</v>
      </c>
      <c r="AB28" s="35">
        <f>+'Option 5A'!AB28</f>
        <v>0</v>
      </c>
      <c r="AC28" s="35">
        <f>+'Option 5A'!AC28</f>
        <v>0</v>
      </c>
      <c r="AD28" s="35">
        <f>+'Option 5A'!AD28</f>
        <v>0</v>
      </c>
      <c r="AE28" s="35">
        <f>+'Option 5A'!AE28</f>
        <v>0</v>
      </c>
      <c r="AF28" s="35">
        <f>+'Option 5A'!AF28</f>
        <v>0</v>
      </c>
      <c r="AG28" s="35">
        <f>+'Option 5A'!AG28</f>
        <v>0</v>
      </c>
      <c r="AH28" s="35">
        <f>+'Option 5A'!AH28</f>
        <v>0</v>
      </c>
      <c r="AI28" s="35">
        <f>+'Option 5A'!AI28</f>
        <v>0</v>
      </c>
      <c r="AJ28" s="35">
        <f>+'Option 5A'!AJ28</f>
        <v>0</v>
      </c>
      <c r="AK28" s="35">
        <f>+'Option 5A'!AK28</f>
        <v>0</v>
      </c>
      <c r="AL28" s="35">
        <f>+'Option 5A'!AL28</f>
        <v>0</v>
      </c>
      <c r="AM28" s="35">
        <f>+'Option 5A'!AM28</f>
        <v>0</v>
      </c>
      <c r="AN28" s="35">
        <f>+'Option 5A'!AN28</f>
        <v>0</v>
      </c>
      <c r="AO28" s="35">
        <f>+'Option 5A'!AO28</f>
        <v>0</v>
      </c>
      <c r="AP28" s="35">
        <f>+'Option 5A'!AP28</f>
        <v>0</v>
      </c>
      <c r="AQ28" s="35">
        <f>+'Option 5A'!AQ28</f>
        <v>0</v>
      </c>
      <c r="AR28" s="35">
        <f>+'Option 5A'!AR28</f>
        <v>0</v>
      </c>
      <c r="AS28" s="35">
        <f>+'Option 5A'!AS28</f>
        <v>0</v>
      </c>
    </row>
    <row r="29" spans="1:45" x14ac:dyDescent="0.35">
      <c r="A29" s="8" t="s">
        <v>43</v>
      </c>
      <c r="B29" s="8" t="s">
        <v>44</v>
      </c>
      <c r="C29" s="8" t="s">
        <v>91</v>
      </c>
      <c r="D29" s="123"/>
      <c r="E29" s="123"/>
      <c r="F29" s="123"/>
      <c r="G29" s="123"/>
      <c r="H29" s="123"/>
      <c r="I29" s="123"/>
      <c r="J29" s="123"/>
      <c r="K29" s="123"/>
      <c r="L29" s="123"/>
      <c r="M29" s="123"/>
      <c r="N29" s="121">
        <f>+'Option 5A'!N29</f>
        <v>0</v>
      </c>
      <c r="O29" s="123"/>
      <c r="P29" s="123"/>
      <c r="R29" s="35">
        <f>NPV('Key Vars Assumptions'!$B$10,U29:AS29)</f>
        <v>0</v>
      </c>
      <c r="S29" s="35">
        <f t="shared" si="4"/>
        <v>0</v>
      </c>
      <c r="T29" s="31"/>
      <c r="U29" s="35">
        <f>+'Option 5A'!U29</f>
        <v>0</v>
      </c>
      <c r="V29" s="35">
        <f>+'Option 5A'!V29</f>
        <v>0</v>
      </c>
      <c r="W29" s="35">
        <f>+'Option 5A'!W29</f>
        <v>0</v>
      </c>
      <c r="X29" s="35">
        <f>+'Option 5A'!X29</f>
        <v>0</v>
      </c>
      <c r="Y29" s="35">
        <f>+'Option 5A'!Y29</f>
        <v>0</v>
      </c>
      <c r="Z29" s="35">
        <f>+'Option 5A'!Z29</f>
        <v>0</v>
      </c>
      <c r="AA29" s="35">
        <f>+'Option 5A'!AA29</f>
        <v>0</v>
      </c>
      <c r="AB29" s="35">
        <f>+'Option 5A'!AB29</f>
        <v>0</v>
      </c>
      <c r="AC29" s="35">
        <f>+'Option 5A'!AC29</f>
        <v>0</v>
      </c>
      <c r="AD29" s="35">
        <f>+'Option 5A'!AD29</f>
        <v>0</v>
      </c>
      <c r="AE29" s="35">
        <f>+'Option 5A'!AE29</f>
        <v>0</v>
      </c>
      <c r="AF29" s="35">
        <f>+'Option 5A'!AF29</f>
        <v>0</v>
      </c>
      <c r="AG29" s="35">
        <f>+'Option 5A'!AG29</f>
        <v>0</v>
      </c>
      <c r="AH29" s="35">
        <f>+'Option 5A'!AH29</f>
        <v>0</v>
      </c>
      <c r="AI29" s="35">
        <f>+'Option 5A'!AI29</f>
        <v>0</v>
      </c>
      <c r="AJ29" s="35">
        <f>+'Option 5A'!AJ29</f>
        <v>0</v>
      </c>
      <c r="AK29" s="35">
        <f>+'Option 5A'!AK29</f>
        <v>0</v>
      </c>
      <c r="AL29" s="35">
        <f>+'Option 5A'!AL29</f>
        <v>0</v>
      </c>
      <c r="AM29" s="35">
        <f>+'Option 5A'!AM29</f>
        <v>0</v>
      </c>
      <c r="AN29" s="35">
        <f>+'Option 5A'!AN29</f>
        <v>0</v>
      </c>
      <c r="AO29" s="35">
        <f>+'Option 5A'!AO29</f>
        <v>0</v>
      </c>
      <c r="AP29" s="35">
        <f>+'Option 5A'!AP29</f>
        <v>0</v>
      </c>
      <c r="AQ29" s="35">
        <f>+'Option 5A'!AQ29</f>
        <v>0</v>
      </c>
      <c r="AR29" s="35">
        <f>+'Option 5A'!AR29</f>
        <v>0</v>
      </c>
      <c r="AS29" s="35">
        <f>+'Option 5A'!AS29</f>
        <v>0</v>
      </c>
    </row>
    <row r="30" spans="1:45" s="104" customFormat="1" x14ac:dyDescent="0.35">
      <c r="A30" s="101" t="s">
        <v>43</v>
      </c>
      <c r="B30" s="101" t="s">
        <v>44</v>
      </c>
      <c r="C30" s="101" t="s">
        <v>127</v>
      </c>
      <c r="D30" s="123"/>
      <c r="E30" s="123"/>
      <c r="F30" s="123"/>
      <c r="G30" s="123"/>
      <c r="H30" s="123"/>
      <c r="I30" s="123"/>
      <c r="J30" s="123"/>
      <c r="K30" s="123"/>
      <c r="L30" s="123"/>
      <c r="M30" s="123"/>
      <c r="N30" s="123"/>
      <c r="O30" s="121">
        <f>+'Option 5A'!O30</f>
        <v>165046</v>
      </c>
      <c r="P30" s="123"/>
      <c r="R30" s="102">
        <f>NPV('Key Vars Assumptions'!$B$10,U30:AS30)</f>
        <v>148862.03579968441</v>
      </c>
      <c r="S30" s="102">
        <f t="shared" ref="S30:S31" si="5">SUM(U30:AS30)</f>
        <v>165046</v>
      </c>
      <c r="T30" s="31"/>
      <c r="U30" s="102">
        <f>+'Option 5A'!U30</f>
        <v>0</v>
      </c>
      <c r="V30" s="102">
        <f>+'Option 5A'!V30</f>
        <v>0</v>
      </c>
      <c r="W30" s="102">
        <f>+'Option 5A'!W30</f>
        <v>165046</v>
      </c>
      <c r="X30" s="102">
        <f>+'Option 5A'!X30</f>
        <v>0</v>
      </c>
      <c r="Y30" s="102">
        <f>+'Option 5A'!Y30</f>
        <v>0</v>
      </c>
      <c r="Z30" s="102">
        <f>+'Option 5A'!Z30</f>
        <v>0</v>
      </c>
      <c r="AA30" s="102">
        <f>+'Option 5A'!AA30</f>
        <v>0</v>
      </c>
      <c r="AB30" s="102">
        <f>+'Option 5A'!AB30</f>
        <v>0</v>
      </c>
      <c r="AC30" s="102">
        <f>+'Option 5A'!AC30</f>
        <v>0</v>
      </c>
      <c r="AD30" s="102">
        <f>+'Option 5A'!AD30</f>
        <v>0</v>
      </c>
      <c r="AE30" s="102">
        <f>+'Option 5A'!AE30</f>
        <v>0</v>
      </c>
      <c r="AF30" s="102">
        <f>+'Option 5A'!AF30</f>
        <v>0</v>
      </c>
      <c r="AG30" s="102">
        <f>+'Option 5A'!AG30</f>
        <v>0</v>
      </c>
      <c r="AH30" s="102">
        <f>+'Option 5A'!AH30</f>
        <v>0</v>
      </c>
      <c r="AI30" s="102">
        <f>+'Option 5A'!AI30</f>
        <v>0</v>
      </c>
      <c r="AJ30" s="102">
        <f>+'Option 5A'!AJ30</f>
        <v>0</v>
      </c>
      <c r="AK30" s="102">
        <f>+'Option 5A'!AK30</f>
        <v>0</v>
      </c>
      <c r="AL30" s="102">
        <f>+'Option 5A'!AL30</f>
        <v>0</v>
      </c>
      <c r="AM30" s="102">
        <f>+'Option 5A'!AM30</f>
        <v>0</v>
      </c>
      <c r="AN30" s="102">
        <f>+'Option 5A'!AN30</f>
        <v>0</v>
      </c>
      <c r="AO30" s="102">
        <f>+'Option 5A'!AO30</f>
        <v>0</v>
      </c>
      <c r="AP30" s="102">
        <f>+'Option 5A'!AP30</f>
        <v>0</v>
      </c>
      <c r="AQ30" s="102">
        <f>+'Option 5A'!AQ30</f>
        <v>0</v>
      </c>
      <c r="AR30" s="102">
        <f>+'Option 5A'!AR30</f>
        <v>0</v>
      </c>
      <c r="AS30" s="102">
        <f>+'Option 5A'!AS30</f>
        <v>0</v>
      </c>
    </row>
    <row r="31" spans="1:45" s="104" customFormat="1" x14ac:dyDescent="0.35">
      <c r="A31" s="101" t="s">
        <v>43</v>
      </c>
      <c r="B31" s="101" t="s">
        <v>44</v>
      </c>
      <c r="C31" s="101" t="s">
        <v>51</v>
      </c>
      <c r="D31" s="123"/>
      <c r="E31" s="123"/>
      <c r="F31" s="123"/>
      <c r="G31" s="123"/>
      <c r="H31" s="123"/>
      <c r="I31" s="123"/>
      <c r="J31" s="123"/>
      <c r="K31" s="123"/>
      <c r="L31" s="123"/>
      <c r="M31" s="123"/>
      <c r="N31" s="123"/>
      <c r="O31" s="123"/>
      <c r="P31" s="121">
        <f>+'Option 5A'!P31</f>
        <v>27500</v>
      </c>
      <c r="R31" s="102">
        <f>NPV('Key Vars Assumptions'!$B$10,U31:AS31)</f>
        <v>24803.424405870614</v>
      </c>
      <c r="S31" s="102">
        <f t="shared" si="5"/>
        <v>27500</v>
      </c>
      <c r="T31" s="31"/>
      <c r="U31" s="102">
        <f>+'Option 5A'!U31</f>
        <v>0</v>
      </c>
      <c r="V31" s="102">
        <f>+'Option 5A'!V31</f>
        <v>0</v>
      </c>
      <c r="W31" s="102">
        <f>+'Option 5A'!W31</f>
        <v>27500</v>
      </c>
      <c r="X31" s="102">
        <f>+'Option 5A'!X31</f>
        <v>0</v>
      </c>
      <c r="Y31" s="102">
        <f>+'Option 5A'!Y31</f>
        <v>0</v>
      </c>
      <c r="Z31" s="102">
        <f>+'Option 5A'!Z31</f>
        <v>0</v>
      </c>
      <c r="AA31" s="102">
        <f>+'Option 5A'!AA31</f>
        <v>0</v>
      </c>
      <c r="AB31" s="102">
        <f>+'Option 5A'!AB31</f>
        <v>0</v>
      </c>
      <c r="AC31" s="102">
        <f>+'Option 5A'!AC31</f>
        <v>0</v>
      </c>
      <c r="AD31" s="102">
        <f>+'Option 5A'!AD31</f>
        <v>0</v>
      </c>
      <c r="AE31" s="102">
        <f>+'Option 5A'!AE31</f>
        <v>0</v>
      </c>
      <c r="AF31" s="102">
        <f>+'Option 5A'!AF31</f>
        <v>0</v>
      </c>
      <c r="AG31" s="102">
        <f>+'Option 5A'!AG31</f>
        <v>0</v>
      </c>
      <c r="AH31" s="102">
        <f>+'Option 5A'!AH31</f>
        <v>0</v>
      </c>
      <c r="AI31" s="102">
        <f>+'Option 5A'!AI31</f>
        <v>0</v>
      </c>
      <c r="AJ31" s="102">
        <f>+'Option 5A'!AJ31</f>
        <v>0</v>
      </c>
      <c r="AK31" s="102">
        <f>+'Option 5A'!AK31</f>
        <v>0</v>
      </c>
      <c r="AL31" s="102">
        <f>+'Option 5A'!AL31</f>
        <v>0</v>
      </c>
      <c r="AM31" s="102">
        <f>+'Option 5A'!AM31</f>
        <v>0</v>
      </c>
      <c r="AN31" s="102">
        <f>+'Option 5A'!AN31</f>
        <v>0</v>
      </c>
      <c r="AO31" s="102">
        <f>+'Option 5A'!AO31</f>
        <v>0</v>
      </c>
      <c r="AP31" s="102">
        <f>+'Option 5A'!AP31</f>
        <v>0</v>
      </c>
      <c r="AQ31" s="102">
        <f>+'Option 5A'!AQ31</f>
        <v>0</v>
      </c>
      <c r="AR31" s="102">
        <f>+'Option 5A'!AR31</f>
        <v>0</v>
      </c>
      <c r="AS31" s="102">
        <f>+'Option 5A'!AS31</f>
        <v>0</v>
      </c>
    </row>
    <row r="32" spans="1:45" x14ac:dyDescent="0.35">
      <c r="A32" s="8"/>
      <c r="B32" s="8"/>
      <c r="C32" s="8"/>
      <c r="D32" s="49"/>
      <c r="E32" s="49"/>
      <c r="F32" s="49"/>
      <c r="G32" s="49"/>
      <c r="H32" s="49"/>
      <c r="I32" s="49"/>
      <c r="J32" s="49"/>
      <c r="K32" s="49"/>
      <c r="L32" s="120"/>
      <c r="M32" s="46"/>
      <c r="N32" s="46"/>
      <c r="O32" s="46"/>
      <c r="P32" s="46"/>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row>
    <row r="33" spans="1:47" x14ac:dyDescent="0.35">
      <c r="A33" s="8" t="s">
        <v>45</v>
      </c>
      <c r="B33" s="8" t="s">
        <v>99</v>
      </c>
      <c r="C33" s="8" t="s">
        <v>32</v>
      </c>
      <c r="D33" s="121">
        <f>+'Option 5A'!D33</f>
        <v>0</v>
      </c>
      <c r="E33" s="122"/>
      <c r="F33" s="122"/>
      <c r="G33" s="122"/>
      <c r="H33" s="122"/>
      <c r="I33" s="122"/>
      <c r="J33" s="122"/>
      <c r="K33" s="122"/>
      <c r="L33" s="122"/>
      <c r="M33" s="122"/>
      <c r="N33" s="122"/>
      <c r="O33" s="122"/>
      <c r="P33" s="122"/>
      <c r="R33" s="35">
        <f>NPV('Key Vars Assumptions'!$B$10,U33:AS33)</f>
        <v>0</v>
      </c>
      <c r="S33" s="35">
        <f t="shared" ref="S33:S41" si="6">SUM(U33:AS33)</f>
        <v>0</v>
      </c>
      <c r="T33" s="31"/>
      <c r="U33" s="35">
        <f>+'Option 5A'!U33</f>
        <v>0</v>
      </c>
      <c r="V33" s="35">
        <f>+'Option 5A'!V33</f>
        <v>0</v>
      </c>
      <c r="W33" s="35">
        <f>+'Option 5A'!W33</f>
        <v>0</v>
      </c>
      <c r="X33" s="35">
        <f>+'Option 5A'!X33</f>
        <v>0</v>
      </c>
      <c r="Y33" s="35">
        <f>+'Option 5A'!Y33</f>
        <v>0</v>
      </c>
      <c r="Z33" s="35">
        <f>+'Option 5A'!Z33</f>
        <v>0</v>
      </c>
      <c r="AA33" s="35">
        <f>+'Option 5A'!AA33</f>
        <v>0</v>
      </c>
      <c r="AB33" s="35">
        <f>+'Option 5A'!AB33</f>
        <v>0</v>
      </c>
      <c r="AC33" s="35">
        <f>+'Option 5A'!AC33</f>
        <v>0</v>
      </c>
      <c r="AD33" s="35">
        <f>+'Option 5A'!AD33</f>
        <v>0</v>
      </c>
      <c r="AE33" s="35">
        <f>+'Option 5A'!AE33</f>
        <v>0</v>
      </c>
      <c r="AF33" s="35">
        <f>+'Option 5A'!AF33</f>
        <v>0</v>
      </c>
      <c r="AG33" s="35">
        <f>+'Option 5A'!AG33</f>
        <v>0</v>
      </c>
      <c r="AH33" s="35">
        <f>+'Option 5A'!AH33</f>
        <v>0</v>
      </c>
      <c r="AI33" s="35">
        <f>+'Option 5A'!AI33</f>
        <v>0</v>
      </c>
      <c r="AJ33" s="35">
        <f>+'Option 5A'!AJ33</f>
        <v>0</v>
      </c>
      <c r="AK33" s="35">
        <f>+'Option 5A'!AK33</f>
        <v>0</v>
      </c>
      <c r="AL33" s="35">
        <f>+'Option 5A'!AL33</f>
        <v>0</v>
      </c>
      <c r="AM33" s="35">
        <f>+'Option 5A'!AM33</f>
        <v>0</v>
      </c>
      <c r="AN33" s="35">
        <f>+'Option 5A'!AN33</f>
        <v>0</v>
      </c>
      <c r="AO33" s="35">
        <f>+'Option 5A'!AO33</f>
        <v>0</v>
      </c>
      <c r="AP33" s="35">
        <f>+'Option 5A'!AP33</f>
        <v>0</v>
      </c>
      <c r="AQ33" s="35">
        <f>+'Option 5A'!AQ33</f>
        <v>0</v>
      </c>
      <c r="AR33" s="35">
        <f>+'Option 5A'!AR33</f>
        <v>0</v>
      </c>
      <c r="AS33" s="35">
        <f>+'Option 5A'!AS33</f>
        <v>0</v>
      </c>
      <c r="AU33" s="105">
        <f>AVERAGE(X33:AS33)</f>
        <v>0</v>
      </c>
    </row>
    <row r="34" spans="1:47" x14ac:dyDescent="0.35">
      <c r="A34" s="8" t="s">
        <v>45</v>
      </c>
      <c r="B34" s="8" t="s">
        <v>99</v>
      </c>
      <c r="C34" s="8" t="s">
        <v>37</v>
      </c>
      <c r="D34" s="123"/>
      <c r="E34" s="121">
        <f>+'Option 5A'!E34</f>
        <v>0</v>
      </c>
      <c r="F34" s="123"/>
      <c r="G34" s="123"/>
      <c r="H34" s="123"/>
      <c r="I34" s="123"/>
      <c r="J34" s="123"/>
      <c r="K34" s="123"/>
      <c r="L34" s="123"/>
      <c r="M34" s="123"/>
      <c r="N34" s="123"/>
      <c r="O34" s="123"/>
      <c r="P34" s="123"/>
      <c r="R34" s="35">
        <f>NPV('Key Vars Assumptions'!$B$10,U34:AS34)</f>
        <v>0</v>
      </c>
      <c r="S34" s="35">
        <f t="shared" si="6"/>
        <v>0</v>
      </c>
      <c r="T34" s="31"/>
      <c r="U34" s="35">
        <f>+'Option 5A'!U34</f>
        <v>0</v>
      </c>
      <c r="V34" s="35">
        <f>+'Option 5A'!V34</f>
        <v>0</v>
      </c>
      <c r="W34" s="35">
        <f>+'Option 5A'!W34</f>
        <v>0</v>
      </c>
      <c r="X34" s="35">
        <f>+'Option 5A'!X34</f>
        <v>0</v>
      </c>
      <c r="Y34" s="35">
        <f>+'Option 5A'!Y34</f>
        <v>0</v>
      </c>
      <c r="Z34" s="35">
        <f>+'Option 5A'!Z34</f>
        <v>0</v>
      </c>
      <c r="AA34" s="35">
        <f>+'Option 5A'!AA34</f>
        <v>0</v>
      </c>
      <c r="AB34" s="35">
        <f>+'Option 5A'!AB34</f>
        <v>0</v>
      </c>
      <c r="AC34" s="35">
        <f>+'Option 5A'!AC34</f>
        <v>0</v>
      </c>
      <c r="AD34" s="35">
        <f>+'Option 5A'!AD34</f>
        <v>0</v>
      </c>
      <c r="AE34" s="35">
        <f>+'Option 5A'!AE34</f>
        <v>0</v>
      </c>
      <c r="AF34" s="35">
        <f>+'Option 5A'!AF34</f>
        <v>0</v>
      </c>
      <c r="AG34" s="35">
        <f>+'Option 5A'!AG34</f>
        <v>0</v>
      </c>
      <c r="AH34" s="35">
        <f>+'Option 5A'!AH34</f>
        <v>0</v>
      </c>
      <c r="AI34" s="35">
        <f>+'Option 5A'!AI34</f>
        <v>0</v>
      </c>
      <c r="AJ34" s="35">
        <f>+'Option 5A'!AJ34</f>
        <v>0</v>
      </c>
      <c r="AK34" s="35">
        <f>+'Option 5A'!AK34</f>
        <v>0</v>
      </c>
      <c r="AL34" s="35">
        <f>+'Option 5A'!AL34</f>
        <v>0</v>
      </c>
      <c r="AM34" s="35">
        <f>+'Option 5A'!AM34</f>
        <v>0</v>
      </c>
      <c r="AN34" s="35">
        <f>+'Option 5A'!AN34</f>
        <v>0</v>
      </c>
      <c r="AO34" s="35">
        <f>+'Option 5A'!AO34</f>
        <v>0</v>
      </c>
      <c r="AP34" s="35">
        <f>+'Option 5A'!AP34</f>
        <v>0</v>
      </c>
      <c r="AQ34" s="35">
        <f>+'Option 5A'!AQ34</f>
        <v>0</v>
      </c>
      <c r="AR34" s="35">
        <f>+'Option 5A'!AR34</f>
        <v>0</v>
      </c>
      <c r="AS34" s="35">
        <f>+'Option 5A'!AS34</f>
        <v>0</v>
      </c>
      <c r="AU34" s="105">
        <f t="shared" ref="AU34:AU40" si="7">AVERAGE(X34:AS34)</f>
        <v>0</v>
      </c>
    </row>
    <row r="35" spans="1:47" x14ac:dyDescent="0.35">
      <c r="A35" s="8" t="s">
        <v>45</v>
      </c>
      <c r="B35" s="8" t="s">
        <v>99</v>
      </c>
      <c r="C35" s="8" t="s">
        <v>35</v>
      </c>
      <c r="D35" s="123"/>
      <c r="E35" s="123"/>
      <c r="F35" s="121">
        <f>+'Option 5A'!F35</f>
        <v>0</v>
      </c>
      <c r="G35" s="122"/>
      <c r="H35" s="123"/>
      <c r="I35" s="123"/>
      <c r="J35" s="123"/>
      <c r="K35" s="123"/>
      <c r="L35" s="123"/>
      <c r="M35" s="123"/>
      <c r="N35" s="123"/>
      <c r="O35" s="123"/>
      <c r="P35" s="123"/>
      <c r="R35" s="35">
        <f>NPV('Key Vars Assumptions'!$B$10,U35:AS35)</f>
        <v>0</v>
      </c>
      <c r="S35" s="35">
        <f t="shared" si="6"/>
        <v>0</v>
      </c>
      <c r="T35" s="31"/>
      <c r="U35" s="35">
        <f>+'Option 5A'!U35</f>
        <v>0</v>
      </c>
      <c r="V35" s="35">
        <f>+'Option 5A'!V35</f>
        <v>0</v>
      </c>
      <c r="W35" s="35">
        <f>+'Option 5A'!W35</f>
        <v>0</v>
      </c>
      <c r="X35" s="35">
        <f>+'Option 5A'!X35</f>
        <v>0</v>
      </c>
      <c r="Y35" s="35">
        <f>+'Option 5A'!Y35</f>
        <v>0</v>
      </c>
      <c r="Z35" s="35">
        <f>+'Option 5A'!Z35</f>
        <v>0</v>
      </c>
      <c r="AA35" s="35">
        <f>+'Option 5A'!AA35</f>
        <v>0</v>
      </c>
      <c r="AB35" s="35">
        <f>+'Option 5A'!AB35</f>
        <v>0</v>
      </c>
      <c r="AC35" s="35">
        <f>+'Option 5A'!AC35</f>
        <v>0</v>
      </c>
      <c r="AD35" s="35">
        <f>+'Option 5A'!AD35</f>
        <v>0</v>
      </c>
      <c r="AE35" s="35">
        <f>+'Option 5A'!AE35</f>
        <v>0</v>
      </c>
      <c r="AF35" s="35">
        <f>+'Option 5A'!AF35</f>
        <v>0</v>
      </c>
      <c r="AG35" s="35">
        <f>+'Option 5A'!AG35</f>
        <v>0</v>
      </c>
      <c r="AH35" s="35">
        <f>+'Option 5A'!AH35</f>
        <v>0</v>
      </c>
      <c r="AI35" s="35">
        <f>+'Option 5A'!AI35</f>
        <v>0</v>
      </c>
      <c r="AJ35" s="35">
        <f>+'Option 5A'!AJ35</f>
        <v>0</v>
      </c>
      <c r="AK35" s="35">
        <f>+'Option 5A'!AK35</f>
        <v>0</v>
      </c>
      <c r="AL35" s="35">
        <f>+'Option 5A'!AL35</f>
        <v>0</v>
      </c>
      <c r="AM35" s="35">
        <f>+'Option 5A'!AM35</f>
        <v>0</v>
      </c>
      <c r="AN35" s="35">
        <f>+'Option 5A'!AN35</f>
        <v>0</v>
      </c>
      <c r="AO35" s="35">
        <f>+'Option 5A'!AO35</f>
        <v>0</v>
      </c>
      <c r="AP35" s="35">
        <f>+'Option 5A'!AP35</f>
        <v>0</v>
      </c>
      <c r="AQ35" s="35">
        <f>+'Option 5A'!AQ35</f>
        <v>0</v>
      </c>
      <c r="AR35" s="35">
        <f>+'Option 5A'!AR35</f>
        <v>0</v>
      </c>
      <c r="AS35" s="35">
        <f>+'Option 5A'!AS35</f>
        <v>0</v>
      </c>
      <c r="AU35" s="105">
        <f t="shared" si="7"/>
        <v>0</v>
      </c>
    </row>
    <row r="36" spans="1:47" x14ac:dyDescent="0.35">
      <c r="A36" s="8" t="s">
        <v>45</v>
      </c>
      <c r="B36" s="8" t="s">
        <v>99</v>
      </c>
      <c r="C36" s="8" t="s">
        <v>36</v>
      </c>
      <c r="D36" s="123"/>
      <c r="E36" s="123"/>
      <c r="F36" s="123"/>
      <c r="G36" s="121">
        <f>+'Option 5A'!G36</f>
        <v>0</v>
      </c>
      <c r="H36" s="123"/>
      <c r="I36" s="123"/>
      <c r="J36" s="123"/>
      <c r="K36" s="123"/>
      <c r="L36" s="123"/>
      <c r="M36" s="123"/>
      <c r="N36" s="123"/>
      <c r="O36" s="123"/>
      <c r="P36" s="123"/>
      <c r="R36" s="35">
        <f>NPV('Key Vars Assumptions'!$B$10,U36:AS36)</f>
        <v>0</v>
      </c>
      <c r="S36" s="35">
        <f t="shared" si="6"/>
        <v>0</v>
      </c>
      <c r="T36" s="31"/>
      <c r="U36" s="35">
        <f>+'Option 5A'!U36</f>
        <v>0</v>
      </c>
      <c r="V36" s="35">
        <f>+'Option 5A'!V36</f>
        <v>0</v>
      </c>
      <c r="W36" s="35">
        <f>+'Option 5A'!W36</f>
        <v>0</v>
      </c>
      <c r="X36" s="35">
        <f>+'Option 5A'!X36</f>
        <v>0</v>
      </c>
      <c r="Y36" s="35">
        <f>+'Option 5A'!Y36</f>
        <v>0</v>
      </c>
      <c r="Z36" s="35">
        <f>+'Option 5A'!Z36</f>
        <v>0</v>
      </c>
      <c r="AA36" s="35">
        <f>+'Option 5A'!AA36</f>
        <v>0</v>
      </c>
      <c r="AB36" s="35">
        <f>+'Option 5A'!AB36</f>
        <v>0</v>
      </c>
      <c r="AC36" s="35">
        <f>+'Option 5A'!AC36</f>
        <v>0</v>
      </c>
      <c r="AD36" s="35">
        <f>+'Option 5A'!AD36</f>
        <v>0</v>
      </c>
      <c r="AE36" s="35">
        <f>+'Option 5A'!AE36</f>
        <v>0</v>
      </c>
      <c r="AF36" s="35">
        <f>+'Option 5A'!AF36</f>
        <v>0</v>
      </c>
      <c r="AG36" s="35">
        <f>+'Option 5A'!AG36</f>
        <v>0</v>
      </c>
      <c r="AH36" s="35">
        <f>+'Option 5A'!AH36</f>
        <v>0</v>
      </c>
      <c r="AI36" s="35">
        <f>+'Option 5A'!AI36</f>
        <v>0</v>
      </c>
      <c r="AJ36" s="35">
        <f>+'Option 5A'!AJ36</f>
        <v>0</v>
      </c>
      <c r="AK36" s="35">
        <f>+'Option 5A'!AK36</f>
        <v>0</v>
      </c>
      <c r="AL36" s="35">
        <f>+'Option 5A'!AL36</f>
        <v>0</v>
      </c>
      <c r="AM36" s="35">
        <f>+'Option 5A'!AM36</f>
        <v>0</v>
      </c>
      <c r="AN36" s="35">
        <f>+'Option 5A'!AN36</f>
        <v>0</v>
      </c>
      <c r="AO36" s="35">
        <f>+'Option 5A'!AO36</f>
        <v>0</v>
      </c>
      <c r="AP36" s="35">
        <f>+'Option 5A'!AP36</f>
        <v>0</v>
      </c>
      <c r="AQ36" s="35">
        <f>+'Option 5A'!AQ36</f>
        <v>0</v>
      </c>
      <c r="AR36" s="35">
        <f>+'Option 5A'!AR36</f>
        <v>0</v>
      </c>
      <c r="AS36" s="35">
        <f>+'Option 5A'!AS36</f>
        <v>0</v>
      </c>
      <c r="AU36" s="105">
        <f t="shared" si="7"/>
        <v>0</v>
      </c>
    </row>
    <row r="37" spans="1:47" x14ac:dyDescent="0.35">
      <c r="A37" s="8" t="s">
        <v>45</v>
      </c>
      <c r="B37" s="8" t="s">
        <v>99</v>
      </c>
      <c r="C37" s="8" t="s">
        <v>38</v>
      </c>
      <c r="D37" s="123"/>
      <c r="E37" s="123"/>
      <c r="F37" s="123"/>
      <c r="G37" s="123"/>
      <c r="H37" s="121">
        <f>+'Option 5A'!H37</f>
        <v>0</v>
      </c>
      <c r="I37" s="123"/>
      <c r="J37" s="123"/>
      <c r="K37" s="123"/>
      <c r="L37" s="123"/>
      <c r="M37" s="123"/>
      <c r="N37" s="123"/>
      <c r="O37" s="123"/>
      <c r="P37" s="123"/>
      <c r="R37" s="35">
        <f>NPV('Key Vars Assumptions'!$B$10,U37:AS37)</f>
        <v>0</v>
      </c>
      <c r="S37" s="35">
        <f t="shared" si="6"/>
        <v>0</v>
      </c>
      <c r="T37" s="31"/>
      <c r="U37" s="35">
        <f>+'Option 5A'!U37</f>
        <v>0</v>
      </c>
      <c r="V37" s="35">
        <f>+'Option 5A'!V37</f>
        <v>0</v>
      </c>
      <c r="W37" s="35">
        <f>+'Option 5A'!W37</f>
        <v>0</v>
      </c>
      <c r="X37" s="35">
        <f>+'Option 5A'!X37</f>
        <v>0</v>
      </c>
      <c r="Y37" s="35">
        <f>+'Option 5A'!Y37</f>
        <v>0</v>
      </c>
      <c r="Z37" s="35">
        <f>+'Option 5A'!Z37</f>
        <v>0</v>
      </c>
      <c r="AA37" s="35">
        <f>+'Option 5A'!AA37</f>
        <v>0</v>
      </c>
      <c r="AB37" s="35">
        <f>+'Option 5A'!AB37</f>
        <v>0</v>
      </c>
      <c r="AC37" s="35">
        <f>+'Option 5A'!AC37</f>
        <v>0</v>
      </c>
      <c r="AD37" s="35">
        <f>+'Option 5A'!AD37</f>
        <v>0</v>
      </c>
      <c r="AE37" s="35">
        <f>+'Option 5A'!AE37</f>
        <v>0</v>
      </c>
      <c r="AF37" s="35">
        <f>+'Option 5A'!AF37</f>
        <v>0</v>
      </c>
      <c r="AG37" s="35">
        <f>+'Option 5A'!AG37</f>
        <v>0</v>
      </c>
      <c r="AH37" s="35">
        <f>+'Option 5A'!AH37</f>
        <v>0</v>
      </c>
      <c r="AI37" s="35">
        <f>+'Option 5A'!AI37</f>
        <v>0</v>
      </c>
      <c r="AJ37" s="35">
        <f>+'Option 5A'!AJ37</f>
        <v>0</v>
      </c>
      <c r="AK37" s="35">
        <f>+'Option 5A'!AK37</f>
        <v>0</v>
      </c>
      <c r="AL37" s="35">
        <f>+'Option 5A'!AL37</f>
        <v>0</v>
      </c>
      <c r="AM37" s="35">
        <f>+'Option 5A'!AM37</f>
        <v>0</v>
      </c>
      <c r="AN37" s="35">
        <f>+'Option 5A'!AN37</f>
        <v>0</v>
      </c>
      <c r="AO37" s="35">
        <f>+'Option 5A'!AO37</f>
        <v>0</v>
      </c>
      <c r="AP37" s="35">
        <f>+'Option 5A'!AP37</f>
        <v>0</v>
      </c>
      <c r="AQ37" s="35">
        <f>+'Option 5A'!AQ37</f>
        <v>0</v>
      </c>
      <c r="AR37" s="35">
        <f>+'Option 5A'!AR37</f>
        <v>0</v>
      </c>
      <c r="AS37" s="35">
        <f>+'Option 5A'!AS37</f>
        <v>0</v>
      </c>
      <c r="AU37" s="105">
        <f t="shared" si="7"/>
        <v>0</v>
      </c>
    </row>
    <row r="38" spans="1:47" x14ac:dyDescent="0.35">
      <c r="A38" s="8" t="s">
        <v>45</v>
      </c>
      <c r="B38" s="8" t="s">
        <v>99</v>
      </c>
      <c r="C38" s="8" t="s">
        <v>39</v>
      </c>
      <c r="D38" s="123"/>
      <c r="E38" s="123"/>
      <c r="F38" s="123"/>
      <c r="G38" s="123"/>
      <c r="H38" s="123"/>
      <c r="I38" s="121">
        <f>+'Option 5A'!I38</f>
        <v>0</v>
      </c>
      <c r="J38" s="123"/>
      <c r="K38" s="123"/>
      <c r="L38" s="123"/>
      <c r="M38" s="123"/>
      <c r="N38" s="123"/>
      <c r="O38" s="123"/>
      <c r="P38" s="123"/>
      <c r="R38" s="35">
        <f>NPV('Key Vars Assumptions'!$B$10,U38:AS38)</f>
        <v>0</v>
      </c>
      <c r="S38" s="35">
        <f t="shared" si="6"/>
        <v>0</v>
      </c>
      <c r="T38" s="31"/>
      <c r="U38" s="35">
        <f>+'Option 5A'!U38</f>
        <v>0</v>
      </c>
      <c r="V38" s="35">
        <f>+'Option 5A'!V38</f>
        <v>0</v>
      </c>
      <c r="W38" s="35">
        <f>+'Option 5A'!W38</f>
        <v>0</v>
      </c>
      <c r="X38" s="35">
        <f>+'Option 5A'!X38</f>
        <v>0</v>
      </c>
      <c r="Y38" s="35">
        <f>+'Option 5A'!Y38</f>
        <v>0</v>
      </c>
      <c r="Z38" s="35">
        <f>+'Option 5A'!Z38</f>
        <v>0</v>
      </c>
      <c r="AA38" s="35">
        <f>+'Option 5A'!AA38</f>
        <v>0</v>
      </c>
      <c r="AB38" s="35">
        <f>+'Option 5A'!AB38</f>
        <v>0</v>
      </c>
      <c r="AC38" s="35">
        <f>+'Option 5A'!AC38</f>
        <v>0</v>
      </c>
      <c r="AD38" s="35">
        <f>+'Option 5A'!AD38</f>
        <v>0</v>
      </c>
      <c r="AE38" s="35">
        <f>+'Option 5A'!AE38</f>
        <v>0</v>
      </c>
      <c r="AF38" s="35">
        <f>+'Option 5A'!AF38</f>
        <v>0</v>
      </c>
      <c r="AG38" s="35">
        <f>+'Option 5A'!AG38</f>
        <v>0</v>
      </c>
      <c r="AH38" s="35">
        <f>+'Option 5A'!AH38</f>
        <v>0</v>
      </c>
      <c r="AI38" s="35">
        <f>+'Option 5A'!AI38</f>
        <v>0</v>
      </c>
      <c r="AJ38" s="35">
        <f>+'Option 5A'!AJ38</f>
        <v>0</v>
      </c>
      <c r="AK38" s="35">
        <f>+'Option 5A'!AK38</f>
        <v>0</v>
      </c>
      <c r="AL38" s="35">
        <f>+'Option 5A'!AL38</f>
        <v>0</v>
      </c>
      <c r="AM38" s="35">
        <f>+'Option 5A'!AM38</f>
        <v>0</v>
      </c>
      <c r="AN38" s="35">
        <f>+'Option 5A'!AN38</f>
        <v>0</v>
      </c>
      <c r="AO38" s="35">
        <f>+'Option 5A'!AO38</f>
        <v>0</v>
      </c>
      <c r="AP38" s="35">
        <f>+'Option 5A'!AP38</f>
        <v>0</v>
      </c>
      <c r="AQ38" s="35">
        <f>+'Option 5A'!AQ38</f>
        <v>0</v>
      </c>
      <c r="AR38" s="35">
        <f>+'Option 5A'!AR38</f>
        <v>0</v>
      </c>
      <c r="AS38" s="35">
        <f>+'Option 5A'!AS38</f>
        <v>0</v>
      </c>
      <c r="AU38" s="105">
        <f t="shared" si="7"/>
        <v>0</v>
      </c>
    </row>
    <row r="39" spans="1:47" x14ac:dyDescent="0.35">
      <c r="A39" s="8" t="s">
        <v>45</v>
      </c>
      <c r="B39" s="8" t="s">
        <v>99</v>
      </c>
      <c r="C39" s="8" t="s">
        <v>40</v>
      </c>
      <c r="D39" s="123"/>
      <c r="E39" s="123"/>
      <c r="F39" s="123"/>
      <c r="G39" s="123"/>
      <c r="H39" s="123"/>
      <c r="I39" s="123"/>
      <c r="J39" s="121">
        <f>+'Option 5A'!J39</f>
        <v>0</v>
      </c>
      <c r="K39" s="122"/>
      <c r="L39" s="122"/>
      <c r="M39" s="122"/>
      <c r="N39" s="122"/>
      <c r="O39" s="122"/>
      <c r="P39" s="122"/>
      <c r="R39" s="35">
        <f>NPV('Key Vars Assumptions'!$B$10,U39:AS39)</f>
        <v>0</v>
      </c>
      <c r="S39" s="35">
        <f t="shared" si="6"/>
        <v>0</v>
      </c>
      <c r="T39" s="31"/>
      <c r="U39" s="35">
        <f>+'Option 5A'!U39</f>
        <v>0</v>
      </c>
      <c r="V39" s="35">
        <f>+'Option 5A'!V39</f>
        <v>0</v>
      </c>
      <c r="W39" s="35">
        <f>+'Option 5A'!W39</f>
        <v>0</v>
      </c>
      <c r="X39" s="35">
        <f>+'Option 5A'!X39</f>
        <v>0</v>
      </c>
      <c r="Y39" s="35">
        <f>+'Option 5A'!Y39</f>
        <v>0</v>
      </c>
      <c r="Z39" s="35">
        <f>+'Option 5A'!Z39</f>
        <v>0</v>
      </c>
      <c r="AA39" s="35">
        <f>+'Option 5A'!AA39</f>
        <v>0</v>
      </c>
      <c r="AB39" s="35">
        <f>+'Option 5A'!AB39</f>
        <v>0</v>
      </c>
      <c r="AC39" s="35">
        <f>+'Option 5A'!AC39</f>
        <v>0</v>
      </c>
      <c r="AD39" s="35">
        <f>+'Option 5A'!AD39</f>
        <v>0</v>
      </c>
      <c r="AE39" s="35">
        <f>+'Option 5A'!AE39</f>
        <v>0</v>
      </c>
      <c r="AF39" s="35">
        <f>+'Option 5A'!AF39</f>
        <v>0</v>
      </c>
      <c r="AG39" s="35">
        <f>+'Option 5A'!AG39</f>
        <v>0</v>
      </c>
      <c r="AH39" s="35">
        <f>+'Option 5A'!AH39</f>
        <v>0</v>
      </c>
      <c r="AI39" s="35">
        <f>+'Option 5A'!AI39</f>
        <v>0</v>
      </c>
      <c r="AJ39" s="35">
        <f>+'Option 5A'!AJ39</f>
        <v>0</v>
      </c>
      <c r="AK39" s="35">
        <f>+'Option 5A'!AK39</f>
        <v>0</v>
      </c>
      <c r="AL39" s="35">
        <f>+'Option 5A'!AL39</f>
        <v>0</v>
      </c>
      <c r="AM39" s="35">
        <f>+'Option 5A'!AM39</f>
        <v>0</v>
      </c>
      <c r="AN39" s="35">
        <f>+'Option 5A'!AN39</f>
        <v>0</v>
      </c>
      <c r="AO39" s="35">
        <f>+'Option 5A'!AO39</f>
        <v>0</v>
      </c>
      <c r="AP39" s="35">
        <f>+'Option 5A'!AP39</f>
        <v>0</v>
      </c>
      <c r="AQ39" s="35">
        <f>+'Option 5A'!AQ39</f>
        <v>0</v>
      </c>
      <c r="AR39" s="35">
        <f>+'Option 5A'!AR39</f>
        <v>0</v>
      </c>
      <c r="AS39" s="35">
        <f>+'Option 5A'!AS39</f>
        <v>0</v>
      </c>
      <c r="AU39" s="105">
        <f t="shared" si="7"/>
        <v>0</v>
      </c>
    </row>
    <row r="40" spans="1:47" x14ac:dyDescent="0.35">
      <c r="A40" s="8" t="s">
        <v>45</v>
      </c>
      <c r="B40" s="8" t="s">
        <v>99</v>
      </c>
      <c r="C40" s="8" t="s">
        <v>70</v>
      </c>
      <c r="D40" s="123"/>
      <c r="E40" s="123"/>
      <c r="F40" s="123"/>
      <c r="G40" s="123"/>
      <c r="H40" s="123"/>
      <c r="I40" s="123"/>
      <c r="J40" s="123"/>
      <c r="K40" s="121">
        <f>+'Option 5A'!K40</f>
        <v>127137</v>
      </c>
      <c r="L40" s="122"/>
      <c r="M40" s="122"/>
      <c r="N40" s="122"/>
      <c r="O40" s="122"/>
      <c r="P40" s="122"/>
      <c r="R40" s="35">
        <f>NPV('Key Vars Assumptions'!$B$10,U40:AS40)</f>
        <v>0</v>
      </c>
      <c r="S40" s="35">
        <f t="shared" si="6"/>
        <v>0</v>
      </c>
      <c r="T40" s="31"/>
      <c r="U40" s="35">
        <f>+'Option 5A'!U40</f>
        <v>0</v>
      </c>
      <c r="V40" s="35">
        <f>+'Option 5A'!V40</f>
        <v>0</v>
      </c>
      <c r="W40" s="35">
        <f>+'Option 5A'!W40</f>
        <v>0</v>
      </c>
      <c r="X40" s="35">
        <f>+'Option 5A'!X40</f>
        <v>0</v>
      </c>
      <c r="Y40" s="35">
        <f>+'Option 5A'!Y40</f>
        <v>0</v>
      </c>
      <c r="Z40" s="35">
        <f>+'Option 5A'!Z40</f>
        <v>0</v>
      </c>
      <c r="AA40" s="35">
        <f>+'Option 5A'!AA40</f>
        <v>0</v>
      </c>
      <c r="AB40" s="35">
        <f>+'Option 5A'!AB40</f>
        <v>0</v>
      </c>
      <c r="AC40" s="35">
        <f>+'Option 5A'!AC40</f>
        <v>0</v>
      </c>
      <c r="AD40" s="35">
        <f>+'Option 5A'!AD40</f>
        <v>0</v>
      </c>
      <c r="AE40" s="35">
        <f>+'Option 5A'!AE40</f>
        <v>0</v>
      </c>
      <c r="AF40" s="35">
        <f>+'Option 5A'!AF40</f>
        <v>0</v>
      </c>
      <c r="AG40" s="35">
        <f>+'Option 5A'!AG40</f>
        <v>0</v>
      </c>
      <c r="AH40" s="35">
        <f>+'Option 5A'!AH40</f>
        <v>0</v>
      </c>
      <c r="AI40" s="35">
        <f>+'Option 5A'!AI40</f>
        <v>0</v>
      </c>
      <c r="AJ40" s="35">
        <f>+'Option 5A'!AJ40</f>
        <v>0</v>
      </c>
      <c r="AK40" s="35">
        <f>+'Option 5A'!AK40</f>
        <v>0</v>
      </c>
      <c r="AL40" s="35">
        <f>+'Option 5A'!AL40</f>
        <v>0</v>
      </c>
      <c r="AM40" s="35">
        <f>+'Option 5A'!AM40</f>
        <v>0</v>
      </c>
      <c r="AN40" s="35">
        <f>+'Option 5A'!AN40</f>
        <v>0</v>
      </c>
      <c r="AO40" s="35">
        <f>+'Option 5A'!AO40</f>
        <v>0</v>
      </c>
      <c r="AP40" s="35">
        <f>+'Option 5A'!AP40</f>
        <v>0</v>
      </c>
      <c r="AQ40" s="35">
        <f>+'Option 5A'!AQ40</f>
        <v>0</v>
      </c>
      <c r="AR40" s="35">
        <f>+'Option 5A'!AR40</f>
        <v>0</v>
      </c>
      <c r="AS40" s="35">
        <f>+'Option 5A'!AS40</f>
        <v>0</v>
      </c>
      <c r="AU40" s="105">
        <f t="shared" si="7"/>
        <v>0</v>
      </c>
    </row>
    <row r="41" spans="1:47" x14ac:dyDescent="0.35">
      <c r="A41" s="8" t="s">
        <v>45</v>
      </c>
      <c r="B41" s="8" t="s">
        <v>99</v>
      </c>
      <c r="C41" s="8" t="s">
        <v>42</v>
      </c>
      <c r="D41" s="123"/>
      <c r="E41" s="123"/>
      <c r="F41" s="123"/>
      <c r="G41" s="123"/>
      <c r="H41" s="123"/>
      <c r="I41" s="123"/>
      <c r="J41" s="123"/>
      <c r="K41" s="123"/>
      <c r="L41" s="121">
        <f>+'Option 5A'!L41</f>
        <v>0</v>
      </c>
      <c r="M41" s="123"/>
      <c r="N41" s="123"/>
      <c r="O41" s="123"/>
      <c r="P41" s="123"/>
      <c r="R41" s="35">
        <f>NPV('Key Vars Assumptions'!$B$10,U41:AS41)</f>
        <v>0</v>
      </c>
      <c r="S41" s="35">
        <f t="shared" si="6"/>
        <v>0</v>
      </c>
      <c r="T41" s="31"/>
      <c r="U41" s="35">
        <f>+'Option 5A'!U41</f>
        <v>0</v>
      </c>
      <c r="V41" s="35">
        <f>+'Option 5A'!V41</f>
        <v>0</v>
      </c>
      <c r="W41" s="35">
        <f>+'Option 5A'!W41</f>
        <v>0</v>
      </c>
      <c r="X41" s="35">
        <f>+'Option 5A'!X41</f>
        <v>0</v>
      </c>
      <c r="Y41" s="35">
        <f>+'Option 5A'!Y41</f>
        <v>0</v>
      </c>
      <c r="Z41" s="35">
        <f>+'Option 5A'!Z41</f>
        <v>0</v>
      </c>
      <c r="AA41" s="35">
        <f>+'Option 5A'!AA41</f>
        <v>0</v>
      </c>
      <c r="AB41" s="35">
        <f>+'Option 5A'!AB41</f>
        <v>0</v>
      </c>
      <c r="AC41" s="35">
        <f>+'Option 5A'!AC41</f>
        <v>0</v>
      </c>
      <c r="AD41" s="35">
        <f>+'Option 5A'!AD41</f>
        <v>0</v>
      </c>
      <c r="AE41" s="35">
        <f>+'Option 5A'!AE41</f>
        <v>0</v>
      </c>
      <c r="AF41" s="35">
        <f>+'Option 5A'!AF41</f>
        <v>0</v>
      </c>
      <c r="AG41" s="35">
        <f>+'Option 5A'!AG41</f>
        <v>0</v>
      </c>
      <c r="AH41" s="35">
        <f>+'Option 5A'!AH41</f>
        <v>0</v>
      </c>
      <c r="AI41" s="35">
        <f>+'Option 5A'!AI41</f>
        <v>0</v>
      </c>
      <c r="AJ41" s="35">
        <f>+'Option 5A'!AJ41</f>
        <v>0</v>
      </c>
      <c r="AK41" s="35">
        <f>+'Option 5A'!AK41</f>
        <v>0</v>
      </c>
      <c r="AL41" s="35">
        <f>+'Option 5A'!AL41</f>
        <v>0</v>
      </c>
      <c r="AM41" s="35">
        <f>+'Option 5A'!AM41</f>
        <v>0</v>
      </c>
      <c r="AN41" s="35">
        <f>+'Option 5A'!AN41</f>
        <v>0</v>
      </c>
      <c r="AO41" s="35">
        <f>+'Option 5A'!AO41</f>
        <v>0</v>
      </c>
      <c r="AP41" s="35">
        <f>+'Option 5A'!AP41</f>
        <v>0</v>
      </c>
      <c r="AQ41" s="35">
        <f>+'Option 5A'!AQ41</f>
        <v>0</v>
      </c>
      <c r="AR41" s="35">
        <f>+'Option 5A'!AR41</f>
        <v>0</v>
      </c>
      <c r="AS41" s="35">
        <f>+'Option 5A'!AS41</f>
        <v>0</v>
      </c>
      <c r="AU41" s="105"/>
    </row>
    <row r="42" spans="1:47" x14ac:dyDescent="0.35">
      <c r="A42" s="8" t="s">
        <v>45</v>
      </c>
      <c r="B42" s="8" t="s">
        <v>99</v>
      </c>
      <c r="C42" s="8" t="s">
        <v>91</v>
      </c>
      <c r="D42" s="123"/>
      <c r="E42" s="123"/>
      <c r="F42" s="123"/>
      <c r="G42" s="123"/>
      <c r="H42" s="123"/>
      <c r="I42" s="123"/>
      <c r="J42" s="123"/>
      <c r="K42" s="123"/>
      <c r="L42" s="123"/>
      <c r="M42" s="123"/>
      <c r="N42" s="121">
        <f>+'Option 5A'!N42</f>
        <v>0</v>
      </c>
      <c r="O42" s="123"/>
      <c r="P42" s="123"/>
      <c r="R42" s="35">
        <f>NPV('Key Vars Assumptions'!$B$10,U42:AS42)</f>
        <v>0</v>
      </c>
      <c r="S42" s="35">
        <f t="shared" ref="S42" si="8">SUM(U42:AS42)</f>
        <v>0</v>
      </c>
      <c r="T42" s="31"/>
      <c r="U42" s="35">
        <f>+'Option 5A'!U42</f>
        <v>0</v>
      </c>
      <c r="V42" s="35">
        <f>+'Option 5A'!V42</f>
        <v>0</v>
      </c>
      <c r="W42" s="35">
        <f>+'Option 5A'!W42</f>
        <v>0</v>
      </c>
      <c r="X42" s="35">
        <f>+'Option 5A'!X42</f>
        <v>0</v>
      </c>
      <c r="Y42" s="35">
        <f>+'Option 5A'!Y42</f>
        <v>0</v>
      </c>
      <c r="Z42" s="35">
        <f>+'Option 5A'!Z42</f>
        <v>0</v>
      </c>
      <c r="AA42" s="35">
        <f>+'Option 5A'!AA42</f>
        <v>0</v>
      </c>
      <c r="AB42" s="35">
        <f>+'Option 5A'!AB42</f>
        <v>0</v>
      </c>
      <c r="AC42" s="35">
        <f>+'Option 5A'!AC42</f>
        <v>0</v>
      </c>
      <c r="AD42" s="35">
        <f>+'Option 5A'!AD42</f>
        <v>0</v>
      </c>
      <c r="AE42" s="35">
        <f>+'Option 5A'!AE42</f>
        <v>0</v>
      </c>
      <c r="AF42" s="35">
        <f>+'Option 5A'!AF42</f>
        <v>0</v>
      </c>
      <c r="AG42" s="35">
        <f>+'Option 5A'!AG42</f>
        <v>0</v>
      </c>
      <c r="AH42" s="35">
        <f>+'Option 5A'!AH42</f>
        <v>0</v>
      </c>
      <c r="AI42" s="35">
        <f>+'Option 5A'!AI42</f>
        <v>0</v>
      </c>
      <c r="AJ42" s="35">
        <f>+'Option 5A'!AJ42</f>
        <v>0</v>
      </c>
      <c r="AK42" s="35">
        <f>+'Option 5A'!AK42</f>
        <v>0</v>
      </c>
      <c r="AL42" s="35">
        <f>+'Option 5A'!AL42</f>
        <v>0</v>
      </c>
      <c r="AM42" s="35">
        <f>+'Option 5A'!AM42</f>
        <v>0</v>
      </c>
      <c r="AN42" s="35">
        <f>+'Option 5A'!AN42</f>
        <v>0</v>
      </c>
      <c r="AO42" s="35">
        <f>+'Option 5A'!AO42</f>
        <v>0</v>
      </c>
      <c r="AP42" s="35">
        <f>+'Option 5A'!AP42</f>
        <v>0</v>
      </c>
      <c r="AQ42" s="35">
        <f>+'Option 5A'!AQ42</f>
        <v>0</v>
      </c>
      <c r="AR42" s="35">
        <f>+'Option 5A'!AR42</f>
        <v>0</v>
      </c>
      <c r="AS42" s="35">
        <f>+'Option 5A'!AS42</f>
        <v>0</v>
      </c>
      <c r="AU42" s="105">
        <f>AVERAGE(X42:AS42)</f>
        <v>0</v>
      </c>
    </row>
    <row r="43" spans="1:47" x14ac:dyDescent="0.35">
      <c r="D43" s="46"/>
      <c r="E43" s="46"/>
      <c r="F43" s="46"/>
      <c r="G43" s="46"/>
      <c r="H43" s="46"/>
      <c r="I43" s="46"/>
      <c r="J43" s="46"/>
      <c r="K43" s="46"/>
      <c r="L43" s="124"/>
      <c r="M43" s="46"/>
      <c r="N43" s="46"/>
      <c r="O43" s="46"/>
      <c r="P43" s="46"/>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row>
    <row r="44" spans="1:47" x14ac:dyDescent="0.35">
      <c r="A44" s="8" t="s">
        <v>59</v>
      </c>
      <c r="B44" s="8" t="s">
        <v>79</v>
      </c>
      <c r="C44" s="103" t="s">
        <v>37</v>
      </c>
      <c r="D44" s="123"/>
      <c r="E44" s="125">
        <v>1075450</v>
      </c>
      <c r="F44" s="123"/>
      <c r="G44" s="123"/>
      <c r="H44" s="123"/>
      <c r="I44" s="123"/>
      <c r="J44" s="123"/>
      <c r="K44" s="123"/>
      <c r="L44" s="123"/>
      <c r="M44" s="123"/>
      <c r="N44" s="123"/>
      <c r="O44" s="123"/>
      <c r="P44" s="123"/>
      <c r="R44" s="35">
        <f>NPV('Key Vars Assumptions'!$B$10,U44:AS44)</f>
        <v>679723.48669311102</v>
      </c>
      <c r="S44" s="35">
        <f t="shared" ref="S44:S50" si="9">SUM(U44:AS44)</f>
        <v>1075450</v>
      </c>
      <c r="T44" s="31"/>
      <c r="U44" s="29">
        <v>0</v>
      </c>
      <c r="V44" s="29">
        <v>0</v>
      </c>
      <c r="W44" s="29">
        <v>39250</v>
      </c>
      <c r="X44" s="29">
        <v>47100</v>
      </c>
      <c r="Y44" s="29">
        <v>47100</v>
      </c>
      <c r="Z44" s="29">
        <v>47100</v>
      </c>
      <c r="AA44" s="29">
        <v>47100</v>
      </c>
      <c r="AB44" s="29">
        <v>47100</v>
      </c>
      <c r="AC44" s="29">
        <v>47100</v>
      </c>
      <c r="AD44" s="29">
        <v>47100</v>
      </c>
      <c r="AE44" s="29">
        <v>47100</v>
      </c>
      <c r="AF44" s="29">
        <v>47100</v>
      </c>
      <c r="AG44" s="29">
        <v>47100</v>
      </c>
      <c r="AH44" s="29">
        <v>47100</v>
      </c>
      <c r="AI44" s="29">
        <v>47100</v>
      </c>
      <c r="AJ44" s="29">
        <v>47100</v>
      </c>
      <c r="AK44" s="29">
        <v>47100</v>
      </c>
      <c r="AL44" s="29">
        <v>47100</v>
      </c>
      <c r="AM44" s="29">
        <v>47100</v>
      </c>
      <c r="AN44" s="29">
        <v>47100</v>
      </c>
      <c r="AO44" s="29">
        <v>47100</v>
      </c>
      <c r="AP44" s="29">
        <v>47100</v>
      </c>
      <c r="AQ44" s="29">
        <v>47100</v>
      </c>
      <c r="AR44" s="29">
        <v>47100</v>
      </c>
      <c r="AS44" s="29">
        <v>47100</v>
      </c>
      <c r="AU44" s="105">
        <f>AVERAGE(X44:AS44)</f>
        <v>47100</v>
      </c>
    </row>
    <row r="45" spans="1:47" x14ac:dyDescent="0.35">
      <c r="A45" s="8" t="s">
        <v>59</v>
      </c>
      <c r="B45" s="8" t="s">
        <v>79</v>
      </c>
      <c r="C45" s="103" t="s">
        <v>35</v>
      </c>
      <c r="D45" s="123"/>
      <c r="E45" s="123"/>
      <c r="F45" s="125">
        <v>29021</v>
      </c>
      <c r="G45" s="122"/>
      <c r="H45" s="123"/>
      <c r="I45" s="123"/>
      <c r="J45" s="123"/>
      <c r="K45" s="123"/>
      <c r="L45" s="123"/>
      <c r="M45" s="123"/>
      <c r="N45" s="123"/>
      <c r="O45" s="123"/>
      <c r="P45" s="123"/>
      <c r="R45" s="35">
        <f>NPV('Key Vars Assumptions'!$B$10,U45:AS45)</f>
        <v>18342.281769356781</v>
      </c>
      <c r="S45" s="35">
        <f t="shared" si="9"/>
        <v>29021</v>
      </c>
      <c r="T45" s="31"/>
      <c r="U45" s="29">
        <v>0</v>
      </c>
      <c r="V45" s="29">
        <v>0</v>
      </c>
      <c r="W45" s="29">
        <v>1059</v>
      </c>
      <c r="X45" s="29">
        <v>1271</v>
      </c>
      <c r="Y45" s="29">
        <v>1271</v>
      </c>
      <c r="Z45" s="29">
        <v>1271</v>
      </c>
      <c r="AA45" s="29">
        <v>1271</v>
      </c>
      <c r="AB45" s="29">
        <v>1271</v>
      </c>
      <c r="AC45" s="29">
        <v>1271</v>
      </c>
      <c r="AD45" s="29">
        <v>1271</v>
      </c>
      <c r="AE45" s="29">
        <v>1271</v>
      </c>
      <c r="AF45" s="29">
        <v>1271</v>
      </c>
      <c r="AG45" s="29">
        <v>1271</v>
      </c>
      <c r="AH45" s="29">
        <v>1271</v>
      </c>
      <c r="AI45" s="29">
        <v>1271</v>
      </c>
      <c r="AJ45" s="29">
        <v>1271</v>
      </c>
      <c r="AK45" s="29">
        <v>1271</v>
      </c>
      <c r="AL45" s="29">
        <v>1271</v>
      </c>
      <c r="AM45" s="29">
        <v>1271</v>
      </c>
      <c r="AN45" s="29">
        <v>1271</v>
      </c>
      <c r="AO45" s="29">
        <v>1271</v>
      </c>
      <c r="AP45" s="29">
        <v>1271</v>
      </c>
      <c r="AQ45" s="29">
        <v>1271</v>
      </c>
      <c r="AR45" s="29">
        <v>1271</v>
      </c>
      <c r="AS45" s="29">
        <v>1271</v>
      </c>
      <c r="AU45" s="105">
        <f t="shared" ref="AU45:AU50" si="10">AVERAGE(X45:AS45)</f>
        <v>1271</v>
      </c>
    </row>
    <row r="46" spans="1:47" x14ac:dyDescent="0.35">
      <c r="A46" s="8" t="s">
        <v>59</v>
      </c>
      <c r="B46" s="8" t="s">
        <v>79</v>
      </c>
      <c r="C46" s="103" t="s">
        <v>36</v>
      </c>
      <c r="D46" s="123"/>
      <c r="E46" s="123"/>
      <c r="F46" s="123"/>
      <c r="G46" s="125">
        <v>345925</v>
      </c>
      <c r="H46" s="123"/>
      <c r="I46" s="123"/>
      <c r="J46" s="123"/>
      <c r="K46" s="123"/>
      <c r="L46" s="123"/>
      <c r="M46" s="123"/>
      <c r="N46" s="123"/>
      <c r="O46" s="123"/>
      <c r="P46" s="123"/>
      <c r="R46" s="35">
        <f>NPV('Key Vars Assumptions'!$B$10,U46:AS46)</f>
        <v>218637.17247135099</v>
      </c>
      <c r="S46" s="35">
        <f t="shared" si="9"/>
        <v>345925</v>
      </c>
      <c r="T46" s="31"/>
      <c r="U46" s="29">
        <v>0</v>
      </c>
      <c r="V46" s="29">
        <v>0</v>
      </c>
      <c r="W46" s="29">
        <v>12625</v>
      </c>
      <c r="X46" s="29">
        <v>15150</v>
      </c>
      <c r="Y46" s="29">
        <v>15150</v>
      </c>
      <c r="Z46" s="29">
        <v>15150</v>
      </c>
      <c r="AA46" s="29">
        <v>15150</v>
      </c>
      <c r="AB46" s="29">
        <v>15150</v>
      </c>
      <c r="AC46" s="29">
        <v>15150</v>
      </c>
      <c r="AD46" s="29">
        <v>15150</v>
      </c>
      <c r="AE46" s="29">
        <v>15150</v>
      </c>
      <c r="AF46" s="29">
        <v>15150</v>
      </c>
      <c r="AG46" s="29">
        <v>15150</v>
      </c>
      <c r="AH46" s="29">
        <v>15150</v>
      </c>
      <c r="AI46" s="29">
        <v>15150</v>
      </c>
      <c r="AJ46" s="29">
        <v>15150</v>
      </c>
      <c r="AK46" s="29">
        <v>15150</v>
      </c>
      <c r="AL46" s="29">
        <v>15150</v>
      </c>
      <c r="AM46" s="29">
        <v>15150</v>
      </c>
      <c r="AN46" s="29">
        <v>15150</v>
      </c>
      <c r="AO46" s="29">
        <v>15150</v>
      </c>
      <c r="AP46" s="29">
        <v>15150</v>
      </c>
      <c r="AQ46" s="29">
        <v>15150</v>
      </c>
      <c r="AR46" s="29">
        <v>15150</v>
      </c>
      <c r="AS46" s="29">
        <v>15150</v>
      </c>
      <c r="AU46" s="105">
        <f t="shared" si="10"/>
        <v>15150</v>
      </c>
    </row>
    <row r="47" spans="1:47" x14ac:dyDescent="0.35">
      <c r="A47" s="8" t="s">
        <v>59</v>
      </c>
      <c r="B47" s="8" t="s">
        <v>79</v>
      </c>
      <c r="C47" s="103" t="s">
        <v>38</v>
      </c>
      <c r="D47" s="123"/>
      <c r="E47" s="123"/>
      <c r="F47" s="123"/>
      <c r="G47" s="123"/>
      <c r="H47" s="125">
        <v>834330</v>
      </c>
      <c r="I47" s="123"/>
      <c r="J47" s="123"/>
      <c r="K47" s="123"/>
      <c r="L47" s="123"/>
      <c r="M47" s="123"/>
      <c r="N47" s="123"/>
      <c r="O47" s="123"/>
      <c r="P47" s="123"/>
      <c r="R47" s="35">
        <f>NPV('Key Vars Assumptions'!$B$10,U47:AS47)</f>
        <v>527326.88330713962</v>
      </c>
      <c r="S47" s="35">
        <f t="shared" si="9"/>
        <v>834330</v>
      </c>
      <c r="T47" s="31"/>
      <c r="U47" s="29">
        <v>0</v>
      </c>
      <c r="V47" s="29">
        <v>0</v>
      </c>
      <c r="W47" s="29">
        <v>30450</v>
      </c>
      <c r="X47" s="29">
        <v>36540</v>
      </c>
      <c r="Y47" s="105">
        <v>36540</v>
      </c>
      <c r="Z47" s="105">
        <v>36540</v>
      </c>
      <c r="AA47" s="105">
        <v>36540</v>
      </c>
      <c r="AB47" s="105">
        <v>36540</v>
      </c>
      <c r="AC47" s="105">
        <v>36540</v>
      </c>
      <c r="AD47" s="105">
        <v>36540</v>
      </c>
      <c r="AE47" s="105">
        <v>36540</v>
      </c>
      <c r="AF47" s="105">
        <v>36540</v>
      </c>
      <c r="AG47" s="105">
        <v>36540</v>
      </c>
      <c r="AH47" s="105">
        <v>36540</v>
      </c>
      <c r="AI47" s="105">
        <v>36540</v>
      </c>
      <c r="AJ47" s="105">
        <v>36540</v>
      </c>
      <c r="AK47" s="105">
        <v>36540</v>
      </c>
      <c r="AL47" s="105">
        <v>36540</v>
      </c>
      <c r="AM47" s="105">
        <v>36540</v>
      </c>
      <c r="AN47" s="105">
        <v>36540</v>
      </c>
      <c r="AO47" s="105">
        <v>36540</v>
      </c>
      <c r="AP47" s="105">
        <v>36540</v>
      </c>
      <c r="AQ47" s="105">
        <v>36540</v>
      </c>
      <c r="AR47" s="105">
        <v>36540</v>
      </c>
      <c r="AS47" s="105">
        <v>36540</v>
      </c>
      <c r="AU47" s="105">
        <f t="shared" si="10"/>
        <v>36540</v>
      </c>
    </row>
    <row r="48" spans="1:47" x14ac:dyDescent="0.35">
      <c r="A48" s="8" t="s">
        <v>59</v>
      </c>
      <c r="B48" s="8" t="s">
        <v>79</v>
      </c>
      <c r="C48" s="103" t="s">
        <v>81</v>
      </c>
      <c r="D48" s="123"/>
      <c r="E48" s="123"/>
      <c r="F48" s="123"/>
      <c r="G48" s="123"/>
      <c r="H48" s="123"/>
      <c r="I48" s="125">
        <v>0</v>
      </c>
      <c r="J48" s="123"/>
      <c r="K48" s="123"/>
      <c r="L48" s="123"/>
      <c r="M48" s="123"/>
      <c r="N48" s="123"/>
      <c r="O48" s="123"/>
      <c r="P48" s="123"/>
      <c r="R48" s="35">
        <f>NPV('Key Vars Assumptions'!$B$10,U48:AS48)</f>
        <v>0</v>
      </c>
      <c r="S48" s="35">
        <f t="shared" si="9"/>
        <v>0</v>
      </c>
      <c r="T48" s="31"/>
      <c r="U48" s="29">
        <v>0</v>
      </c>
      <c r="V48" s="29">
        <v>0</v>
      </c>
      <c r="W48" s="29">
        <v>0</v>
      </c>
      <c r="X48" s="29">
        <v>0</v>
      </c>
      <c r="Y48" s="29">
        <v>0</v>
      </c>
      <c r="Z48" s="29">
        <v>0</v>
      </c>
      <c r="AA48" s="29">
        <v>0</v>
      </c>
      <c r="AB48" s="29">
        <v>0</v>
      </c>
      <c r="AC48" s="29">
        <v>0</v>
      </c>
      <c r="AD48" s="29">
        <v>0</v>
      </c>
      <c r="AE48" s="29">
        <v>0</v>
      </c>
      <c r="AF48" s="29">
        <v>0</v>
      </c>
      <c r="AG48" s="29">
        <v>0</v>
      </c>
      <c r="AH48" s="29">
        <v>0</v>
      </c>
      <c r="AI48" s="29">
        <v>0</v>
      </c>
      <c r="AJ48" s="29">
        <v>0</v>
      </c>
      <c r="AK48" s="29">
        <v>0</v>
      </c>
      <c r="AL48" s="29">
        <v>0</v>
      </c>
      <c r="AM48" s="29">
        <v>0</v>
      </c>
      <c r="AN48" s="29">
        <v>0</v>
      </c>
      <c r="AO48" s="29">
        <v>0</v>
      </c>
      <c r="AP48" s="29">
        <v>0</v>
      </c>
      <c r="AQ48" s="29">
        <v>0</v>
      </c>
      <c r="AR48" s="29">
        <v>0</v>
      </c>
      <c r="AS48" s="29">
        <v>0</v>
      </c>
      <c r="AU48" s="105">
        <f t="shared" si="10"/>
        <v>0</v>
      </c>
    </row>
    <row r="49" spans="1:48" x14ac:dyDescent="0.35">
      <c r="A49" s="8" t="s">
        <v>59</v>
      </c>
      <c r="B49" s="8" t="s">
        <v>79</v>
      </c>
      <c r="C49" s="103" t="s">
        <v>40</v>
      </c>
      <c r="D49" s="123"/>
      <c r="E49" s="123"/>
      <c r="F49" s="123"/>
      <c r="G49" s="123"/>
      <c r="H49" s="123"/>
      <c r="I49" s="123"/>
      <c r="J49" s="125">
        <v>0</v>
      </c>
      <c r="K49" s="122"/>
      <c r="L49" s="123"/>
      <c r="M49" s="123"/>
      <c r="N49" s="123"/>
      <c r="O49" s="123"/>
      <c r="P49" s="123"/>
      <c r="R49" s="35">
        <f>NPV('Key Vars Assumptions'!$B$10,U49:AS49)</f>
        <v>0</v>
      </c>
      <c r="S49" s="35">
        <f t="shared" si="9"/>
        <v>0</v>
      </c>
      <c r="T49" s="31"/>
      <c r="U49" s="29">
        <v>0</v>
      </c>
      <c r="V49" s="29">
        <v>0</v>
      </c>
      <c r="W49" s="29">
        <v>0</v>
      </c>
      <c r="X49" s="29">
        <v>0</v>
      </c>
      <c r="Y49" s="29">
        <v>0</v>
      </c>
      <c r="Z49" s="29">
        <v>0</v>
      </c>
      <c r="AA49" s="29">
        <v>0</v>
      </c>
      <c r="AB49" s="29">
        <v>0</v>
      </c>
      <c r="AC49" s="29">
        <v>0</v>
      </c>
      <c r="AD49" s="29">
        <v>0</v>
      </c>
      <c r="AE49" s="29">
        <v>0</v>
      </c>
      <c r="AF49" s="29">
        <v>0</v>
      </c>
      <c r="AG49" s="29">
        <v>0</v>
      </c>
      <c r="AH49" s="29">
        <v>0</v>
      </c>
      <c r="AI49" s="29">
        <v>0</v>
      </c>
      <c r="AJ49" s="29">
        <v>0</v>
      </c>
      <c r="AK49" s="29">
        <v>0</v>
      </c>
      <c r="AL49" s="29">
        <v>0</v>
      </c>
      <c r="AM49" s="29">
        <v>0</v>
      </c>
      <c r="AN49" s="29">
        <v>0</v>
      </c>
      <c r="AO49" s="29">
        <v>0</v>
      </c>
      <c r="AP49" s="29">
        <v>0</v>
      </c>
      <c r="AQ49" s="29">
        <v>0</v>
      </c>
      <c r="AR49" s="29">
        <v>0</v>
      </c>
      <c r="AS49" s="29">
        <v>0</v>
      </c>
      <c r="AU49" s="105">
        <f t="shared" si="10"/>
        <v>0</v>
      </c>
    </row>
    <row r="50" spans="1:48" x14ac:dyDescent="0.35">
      <c r="A50" s="8" t="s">
        <v>59</v>
      </c>
      <c r="B50" s="8" t="s">
        <v>79</v>
      </c>
      <c r="C50" s="10" t="s">
        <v>70</v>
      </c>
      <c r="D50" s="123"/>
      <c r="E50" s="123"/>
      <c r="F50" s="123"/>
      <c r="G50" s="123"/>
      <c r="H50" s="123"/>
      <c r="I50" s="123"/>
      <c r="J50" s="123"/>
      <c r="K50" s="125">
        <v>718146</v>
      </c>
      <c r="L50" s="123"/>
      <c r="M50" s="123"/>
      <c r="N50" s="123"/>
      <c r="O50" s="123"/>
      <c r="P50" s="123"/>
      <c r="R50" s="35">
        <f>NPV('Key Vars Assumptions'!$B$10,U50:AS50)</f>
        <v>417228.35274492903</v>
      </c>
      <c r="S50" s="35">
        <f t="shared" si="9"/>
        <v>718146</v>
      </c>
      <c r="T50" s="31"/>
      <c r="U50" s="29">
        <v>0</v>
      </c>
      <c r="V50" s="29">
        <v>0</v>
      </c>
      <c r="W50" s="29">
        <v>0</v>
      </c>
      <c r="X50" s="29">
        <v>4312</v>
      </c>
      <c r="Y50" s="29">
        <v>8000</v>
      </c>
      <c r="Z50" s="29">
        <v>12935</v>
      </c>
      <c r="AA50" s="29">
        <v>17878</v>
      </c>
      <c r="AB50" s="29">
        <v>35583</v>
      </c>
      <c r="AC50" s="29">
        <v>19459</v>
      </c>
      <c r="AD50" s="29">
        <v>21558</v>
      </c>
      <c r="AE50" s="29">
        <v>19999</v>
      </c>
      <c r="AF50" s="29">
        <v>109638</v>
      </c>
      <c r="AG50" s="29">
        <v>19459</v>
      </c>
      <c r="AH50" s="29">
        <v>48227</v>
      </c>
      <c r="AI50" s="29">
        <v>19459</v>
      </c>
      <c r="AJ50" s="29">
        <v>21558</v>
      </c>
      <c r="AK50" s="29">
        <v>22887</v>
      </c>
      <c r="AL50" s="29">
        <v>21558</v>
      </c>
      <c r="AM50" s="29">
        <v>19459</v>
      </c>
      <c r="AN50" s="29">
        <v>35583</v>
      </c>
      <c r="AO50" s="29">
        <v>19459</v>
      </c>
      <c r="AP50" s="29">
        <v>180119</v>
      </c>
      <c r="AQ50" s="29">
        <v>19459</v>
      </c>
      <c r="AR50" s="29">
        <v>21558</v>
      </c>
      <c r="AS50" s="29">
        <v>19999</v>
      </c>
      <c r="AT50" s="24"/>
      <c r="AU50" s="105">
        <f t="shared" si="10"/>
        <v>32643</v>
      </c>
    </row>
    <row r="51" spans="1:48" x14ac:dyDescent="0.35">
      <c r="D51" s="75"/>
      <c r="E51" s="75"/>
      <c r="F51" s="75"/>
      <c r="G51" s="75"/>
      <c r="H51" s="75"/>
      <c r="I51" s="75"/>
      <c r="J51" s="75"/>
      <c r="K51" s="75"/>
      <c r="L51" s="77"/>
      <c r="M51" s="75"/>
      <c r="N51" s="75"/>
      <c r="O51" s="75"/>
      <c r="P51" s="75"/>
      <c r="R51" s="33"/>
      <c r="S51" s="33"/>
      <c r="T51" s="33"/>
    </row>
    <row r="52" spans="1:48" ht="15" thickBot="1" x14ac:dyDescent="0.4">
      <c r="A52" s="8"/>
      <c r="B52" s="8"/>
      <c r="C52" s="8" t="s">
        <v>47</v>
      </c>
      <c r="D52" s="79">
        <f>SUM(D5:D50)</f>
        <v>767000</v>
      </c>
      <c r="E52" s="79">
        <f t="shared" ref="E52:P52" si="11">SUM(E5:E50)</f>
        <v>1385179</v>
      </c>
      <c r="F52" s="79">
        <f t="shared" si="11"/>
        <v>40403</v>
      </c>
      <c r="G52" s="79">
        <f t="shared" si="11"/>
        <v>351610</v>
      </c>
      <c r="H52" s="79">
        <f t="shared" si="11"/>
        <v>877581</v>
      </c>
      <c r="I52" s="79">
        <f t="shared" si="11"/>
        <v>0</v>
      </c>
      <c r="J52" s="79">
        <f t="shared" si="11"/>
        <v>36168</v>
      </c>
      <c r="K52" s="79">
        <f t="shared" si="11"/>
        <v>885072</v>
      </c>
      <c r="L52" s="79">
        <f t="shared" si="11"/>
        <v>5000</v>
      </c>
      <c r="M52" s="79">
        <f t="shared" si="11"/>
        <v>27250</v>
      </c>
      <c r="N52" s="79">
        <f t="shared" si="11"/>
        <v>73200</v>
      </c>
      <c r="O52" s="79">
        <f t="shared" si="11"/>
        <v>512085</v>
      </c>
      <c r="P52" s="79">
        <f t="shared" si="11"/>
        <v>60500</v>
      </c>
      <c r="R52" s="32">
        <f t="shared" ref="R52" si="12">SUM(R5:R50)</f>
        <v>2957499.5052182837</v>
      </c>
      <c r="S52" s="32">
        <f>SUM(S5:S50)</f>
        <v>4205746</v>
      </c>
      <c r="T52" s="31"/>
      <c r="U52" s="32">
        <f>SUM(U5:U50)</f>
        <v>121013</v>
      </c>
      <c r="V52" s="32">
        <f t="shared" ref="V52:AS52" si="13">SUM(V5:V50)</f>
        <v>112263</v>
      </c>
      <c r="W52" s="32">
        <f t="shared" si="13"/>
        <v>1052982</v>
      </c>
      <c r="X52" s="32">
        <f t="shared" si="13"/>
        <v>104373</v>
      </c>
      <c r="Y52" s="32">
        <f t="shared" si="13"/>
        <v>108061</v>
      </c>
      <c r="Z52" s="32">
        <f t="shared" si="13"/>
        <v>112996</v>
      </c>
      <c r="AA52" s="32">
        <f t="shared" si="13"/>
        <v>117939</v>
      </c>
      <c r="AB52" s="32">
        <f t="shared" si="13"/>
        <v>135644</v>
      </c>
      <c r="AC52" s="32">
        <f t="shared" si="13"/>
        <v>119520</v>
      </c>
      <c r="AD52" s="32">
        <f t="shared" si="13"/>
        <v>121619</v>
      </c>
      <c r="AE52" s="32">
        <f t="shared" si="13"/>
        <v>120060</v>
      </c>
      <c r="AF52" s="32">
        <f t="shared" si="13"/>
        <v>209699</v>
      </c>
      <c r="AG52" s="32">
        <f t="shared" si="13"/>
        <v>119520</v>
      </c>
      <c r="AH52" s="32">
        <f t="shared" si="13"/>
        <v>148288</v>
      </c>
      <c r="AI52" s="32">
        <f t="shared" si="13"/>
        <v>119520</v>
      </c>
      <c r="AJ52" s="32">
        <f t="shared" si="13"/>
        <v>121619</v>
      </c>
      <c r="AK52" s="32">
        <f t="shared" si="13"/>
        <v>122948</v>
      </c>
      <c r="AL52" s="32">
        <f t="shared" si="13"/>
        <v>121619</v>
      </c>
      <c r="AM52" s="32">
        <f t="shared" si="13"/>
        <v>119520</v>
      </c>
      <c r="AN52" s="32">
        <f t="shared" si="13"/>
        <v>135644</v>
      </c>
      <c r="AO52" s="32">
        <f t="shared" si="13"/>
        <v>119520</v>
      </c>
      <c r="AP52" s="32">
        <f t="shared" si="13"/>
        <v>280180</v>
      </c>
      <c r="AQ52" s="32">
        <f t="shared" si="13"/>
        <v>119520</v>
      </c>
      <c r="AR52" s="32">
        <f t="shared" si="13"/>
        <v>121619</v>
      </c>
      <c r="AS52" s="32">
        <f t="shared" si="13"/>
        <v>120060</v>
      </c>
      <c r="AU52" s="32">
        <f>SUM(AU5:AU50)</f>
        <v>132704</v>
      </c>
    </row>
    <row r="53" spans="1:48" x14ac:dyDescent="0.35">
      <c r="D53" s="75"/>
      <c r="E53" s="75"/>
      <c r="F53" s="75"/>
      <c r="G53" s="75"/>
      <c r="H53" s="75"/>
      <c r="I53" s="75"/>
      <c r="J53" s="75"/>
      <c r="K53" s="75"/>
      <c r="L53" s="77"/>
      <c r="M53" s="75"/>
      <c r="N53" s="75"/>
      <c r="O53" s="75"/>
      <c r="P53" s="75"/>
      <c r="R53" s="33"/>
      <c r="S53" s="33"/>
    </row>
    <row r="54" spans="1:48" ht="15" thickBot="1" x14ac:dyDescent="0.4">
      <c r="D54" s="31"/>
      <c r="E54" s="31"/>
      <c r="F54" s="30"/>
      <c r="G54" s="30"/>
      <c r="H54" s="30"/>
      <c r="I54" s="30"/>
      <c r="J54" s="30"/>
      <c r="K54" s="30"/>
      <c r="L54" s="33"/>
      <c r="M54" s="33"/>
      <c r="N54" s="33"/>
      <c r="O54" s="33"/>
      <c r="P54" s="33"/>
      <c r="Q54" s="33"/>
      <c r="R54" s="30"/>
      <c r="S54" s="30"/>
      <c r="T54" s="9">
        <v>1</v>
      </c>
      <c r="U54" s="9">
        <f>+T54/(1+'Key Vars Assumptions'!$B$10)</f>
        <v>0.96618357487922713</v>
      </c>
      <c r="V54" s="9">
        <f>+U54/(1+'Key Vars Assumptions'!$B$10)</f>
        <v>0.93351070036640305</v>
      </c>
      <c r="W54" s="9">
        <f>+V54/(1+'Key Vars Assumptions'!$B$10)</f>
        <v>0.90194270566802237</v>
      </c>
      <c r="X54" s="9">
        <f>+W54/(1+'Key Vars Assumptions'!$B$10)</f>
        <v>0.87144222769857238</v>
      </c>
      <c r="Y54" s="9">
        <f>+X54/(1+'Key Vars Assumptions'!$B$10)</f>
        <v>0.84197316685852408</v>
      </c>
      <c r="Z54" s="9">
        <f>+Y54/(1+'Key Vars Assumptions'!$B$10)</f>
        <v>0.81350064430775282</v>
      </c>
      <c r="AA54" s="9">
        <f>+Z54/(1+'Key Vars Assumptions'!$B$10)</f>
        <v>0.78599096068381924</v>
      </c>
      <c r="AB54" s="9">
        <f>+AA54/(1+'Key Vars Assumptions'!$B$10)</f>
        <v>0.75941155621625056</v>
      </c>
      <c r="AC54" s="9">
        <f>+AB54/(1+'Key Vars Assumptions'!$B$10)</f>
        <v>0.73373097218961414</v>
      </c>
      <c r="AD54" s="9">
        <f>+AC54/(1+'Key Vars Assumptions'!$B$10)</f>
        <v>0.70891881370977217</v>
      </c>
      <c r="AE54" s="9">
        <f>+AD54/(1+'Key Vars Assumptions'!$B$10)</f>
        <v>0.68494571372924851</v>
      </c>
      <c r="AF54" s="9">
        <f>+AE54/(1+'Key Vars Assumptions'!$B$10)</f>
        <v>0.66178329828912907</v>
      </c>
      <c r="AG54" s="9">
        <f>+AF54/(1+'Key Vars Assumptions'!$B$10)</f>
        <v>0.63940415293635666</v>
      </c>
      <c r="AH54" s="9">
        <f>+AG54/(1+'Key Vars Assumptions'!$B$10)</f>
        <v>0.61778179027667313</v>
      </c>
      <c r="AI54" s="9">
        <f>+AH54/(1+'Key Vars Assumptions'!$B$10)</f>
        <v>0.59689061862480497</v>
      </c>
      <c r="AJ54" s="9">
        <f>+AI54/(1+'Key Vars Assumptions'!$B$10)</f>
        <v>0.57670591171478747</v>
      </c>
      <c r="AK54" s="9">
        <f>+AJ54/(1+'Key Vars Assumptions'!$B$10)</f>
        <v>0.55720377943457733</v>
      </c>
      <c r="AL54" s="9">
        <f>+AK54/(1+'Key Vars Assumptions'!$B$10)</f>
        <v>0.53836113955031628</v>
      </c>
      <c r="AM54" s="9">
        <f>+AL54/(1+'Key Vars Assumptions'!$B$10)</f>
        <v>0.520155690386779</v>
      </c>
      <c r="AN54" s="9">
        <f>+AM54/(1+'Key Vars Assumptions'!$B$10)</f>
        <v>0.50256588443167061</v>
      </c>
      <c r="AO54" s="9">
        <f>+AN54/(1+'Key Vars Assumptions'!$B$10)</f>
        <v>0.48557090283253201</v>
      </c>
      <c r="AP54" s="9">
        <f>+AO54/(1+'Key Vars Assumptions'!$B$10)</f>
        <v>0.46915063075606961</v>
      </c>
      <c r="AQ54" s="9">
        <f>+AP54/(1+'Key Vars Assumptions'!$B$10)</f>
        <v>0.45328563358074364</v>
      </c>
      <c r="AR54" s="9">
        <f>+AQ54/(1+'Key Vars Assumptions'!$B$10)</f>
        <v>0.43795713389443836</v>
      </c>
      <c r="AS54" s="9">
        <f>+AR54/(1+'Key Vars Assumptions'!$B$10)</f>
        <v>0.42314698926998878</v>
      </c>
    </row>
    <row r="55" spans="1:48" ht="15" thickBot="1" x14ac:dyDescent="0.4">
      <c r="D55" s="190" t="s">
        <v>55</v>
      </c>
      <c r="E55" s="190"/>
      <c r="F55" s="190"/>
      <c r="G55" s="30"/>
      <c r="H55" s="30"/>
      <c r="I55" s="30"/>
      <c r="J55" s="30"/>
      <c r="K55" s="30"/>
      <c r="L55" s="33"/>
      <c r="M55" s="33"/>
      <c r="N55" s="33"/>
      <c r="O55" s="33"/>
      <c r="P55" s="33"/>
      <c r="Q55" s="33"/>
      <c r="R55" s="37">
        <f>SUM(U55:AS55)</f>
        <v>2957499.5052182833</v>
      </c>
      <c r="S55" s="30"/>
      <c r="T55" s="12"/>
      <c r="U55" s="30">
        <f t="shared" ref="U55:AS55" si="14">+U52*U54</f>
        <v>116920.77294685991</v>
      </c>
      <c r="V55" s="30">
        <f t="shared" si="14"/>
        <v>104798.71175523351</v>
      </c>
      <c r="W55" s="30">
        <f t="shared" si="14"/>
        <v>949729.43409972556</v>
      </c>
      <c r="X55" s="30">
        <f t="shared" si="14"/>
        <v>90955.039631583102</v>
      </c>
      <c r="Y55" s="30">
        <f t="shared" si="14"/>
        <v>90984.462383898965</v>
      </c>
      <c r="Z55" s="30">
        <f t="shared" si="14"/>
        <v>91922.318804198832</v>
      </c>
      <c r="AA55" s="30">
        <f t="shared" si="14"/>
        <v>92698.987912088953</v>
      </c>
      <c r="AB55" s="30">
        <f t="shared" si="14"/>
        <v>103009.62113139709</v>
      </c>
      <c r="AC55" s="30">
        <f t="shared" si="14"/>
        <v>87695.52579610268</v>
      </c>
      <c r="AD55" s="30">
        <f t="shared" si="14"/>
        <v>86217.997204568775</v>
      </c>
      <c r="AE55" s="30">
        <f t="shared" si="14"/>
        <v>82234.582390333569</v>
      </c>
      <c r="AF55" s="30">
        <f t="shared" si="14"/>
        <v>138775.29586793209</v>
      </c>
      <c r="AG55" s="30">
        <f t="shared" si="14"/>
        <v>76421.584358953347</v>
      </c>
      <c r="AH55" s="30">
        <f t="shared" si="14"/>
        <v>91609.626116547312</v>
      </c>
      <c r="AI55" s="30">
        <f t="shared" si="14"/>
        <v>71340.366738036697</v>
      </c>
      <c r="AJ55" s="30">
        <f t="shared" si="14"/>
        <v>70138.396276840736</v>
      </c>
      <c r="AK55" s="30">
        <f t="shared" si="14"/>
        <v>68507.090273922411</v>
      </c>
      <c r="AL55" s="30">
        <f t="shared" si="14"/>
        <v>65474.943430969914</v>
      </c>
      <c r="AM55" s="30">
        <f t="shared" si="14"/>
        <v>62169.008115027827</v>
      </c>
      <c r="AN55" s="30">
        <f t="shared" si="14"/>
        <v>68170.046827849525</v>
      </c>
      <c r="AO55" s="30">
        <f t="shared" si="14"/>
        <v>58035.43430654423</v>
      </c>
      <c r="AP55" s="30">
        <f t="shared" si="14"/>
        <v>131446.62372523558</v>
      </c>
      <c r="AQ55" s="30">
        <f t="shared" si="14"/>
        <v>54176.698925570483</v>
      </c>
      <c r="AR55" s="30">
        <f t="shared" si="14"/>
        <v>53263.908667107695</v>
      </c>
      <c r="AS55" s="30">
        <f t="shared" si="14"/>
        <v>50803.027531754851</v>
      </c>
    </row>
    <row r="56" spans="1:48" x14ac:dyDescent="0.35">
      <c r="D56" s="104"/>
      <c r="E56" s="104"/>
      <c r="F56" s="104"/>
      <c r="G56" s="30"/>
      <c r="H56" s="30"/>
      <c r="I56" s="30"/>
      <c r="J56" s="30"/>
      <c r="K56" s="30"/>
      <c r="L56" s="33"/>
      <c r="M56" s="33"/>
      <c r="N56" s="33"/>
      <c r="O56" s="33"/>
      <c r="P56" s="33"/>
      <c r="Q56" s="33"/>
      <c r="R56" s="33"/>
      <c r="S56" s="30"/>
      <c r="T56" s="12"/>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row>
    <row r="57" spans="1:48" x14ac:dyDescent="0.35">
      <c r="A57" s="14" t="s">
        <v>53</v>
      </c>
      <c r="B57" s="8"/>
      <c r="C57" s="8"/>
      <c r="D57" s="76"/>
      <c r="E57" s="76"/>
      <c r="F57" s="76"/>
      <c r="G57" s="76"/>
      <c r="H57" s="76"/>
      <c r="I57" s="76"/>
      <c r="J57" s="76"/>
      <c r="K57" s="76"/>
      <c r="L57" s="74"/>
      <c r="M57" s="75"/>
      <c r="N57" s="33"/>
      <c r="O57" s="33"/>
      <c r="P57" s="33"/>
      <c r="R57" s="33"/>
      <c r="S57" s="33"/>
    </row>
    <row r="58" spans="1:48" s="4" customFormat="1" ht="22" x14ac:dyDescent="0.35">
      <c r="A58" s="15" t="s">
        <v>30</v>
      </c>
      <c r="B58" s="15" t="s">
        <v>31</v>
      </c>
      <c r="C58" s="15"/>
      <c r="D58" s="81" t="s">
        <v>61</v>
      </c>
      <c r="E58" s="81" t="s">
        <v>80</v>
      </c>
      <c r="F58" s="81" t="s">
        <v>62</v>
      </c>
      <c r="G58" s="81" t="s">
        <v>50</v>
      </c>
      <c r="H58" s="81" t="s">
        <v>63</v>
      </c>
      <c r="I58" s="81" t="s">
        <v>75</v>
      </c>
      <c r="J58" s="81" t="s">
        <v>65</v>
      </c>
      <c r="K58" s="81" t="s">
        <v>64</v>
      </c>
      <c r="N58" s="33"/>
      <c r="O58" s="33"/>
      <c r="P58" s="33"/>
      <c r="Q58"/>
      <c r="R58" s="33"/>
      <c r="S58" s="33"/>
      <c r="T58"/>
      <c r="U58"/>
      <c r="V58"/>
      <c r="W58"/>
      <c r="X58"/>
      <c r="Y58"/>
      <c r="Z58"/>
      <c r="AA58"/>
      <c r="AB58"/>
      <c r="AC58"/>
      <c r="AD58"/>
      <c r="AE58"/>
      <c r="AF58"/>
      <c r="AG58"/>
      <c r="AH58"/>
      <c r="AI58"/>
      <c r="AJ58"/>
      <c r="AK58"/>
      <c r="AL58"/>
      <c r="AM58"/>
      <c r="AN58"/>
      <c r="AO58"/>
      <c r="AP58"/>
      <c r="AQ58"/>
      <c r="AR58"/>
      <c r="AS58"/>
      <c r="AT58"/>
      <c r="AU58"/>
      <c r="AV58"/>
    </row>
    <row r="59" spans="1:48" x14ac:dyDescent="0.35">
      <c r="A59" s="8" t="s">
        <v>59</v>
      </c>
      <c r="B59" s="8" t="s">
        <v>79</v>
      </c>
      <c r="C59" s="18" t="s">
        <v>61</v>
      </c>
      <c r="D59" s="78">
        <v>92000</v>
      </c>
      <c r="E59" s="73"/>
      <c r="F59" s="73"/>
      <c r="G59" s="73"/>
      <c r="H59" s="73"/>
      <c r="I59" s="73"/>
      <c r="J59" s="73"/>
      <c r="K59" s="73"/>
      <c r="N59" s="33"/>
      <c r="O59" s="33"/>
      <c r="P59" s="33"/>
      <c r="R59" s="35">
        <f>NPV('Key Vars Assumptions'!$B$10,U59:AS59)</f>
        <v>88888.888888888891</v>
      </c>
      <c r="S59" s="35">
        <f t="shared" ref="S59" si="15">SUM(U59:AS59)</f>
        <v>92000</v>
      </c>
      <c r="T59" s="31"/>
      <c r="U59" s="29">
        <f>90000+2000</f>
        <v>92000</v>
      </c>
      <c r="V59" s="29">
        <v>0</v>
      </c>
      <c r="W59" s="29">
        <v>0</v>
      </c>
      <c r="X59" s="29">
        <v>0</v>
      </c>
      <c r="Y59" s="29">
        <v>0</v>
      </c>
      <c r="Z59" s="29">
        <v>0</v>
      </c>
      <c r="AA59" s="29">
        <v>0</v>
      </c>
      <c r="AB59" s="29">
        <v>0</v>
      </c>
      <c r="AC59" s="29">
        <v>0</v>
      </c>
      <c r="AD59" s="29">
        <v>0</v>
      </c>
      <c r="AE59" s="29">
        <v>0</v>
      </c>
      <c r="AF59" s="29">
        <v>0</v>
      </c>
      <c r="AG59" s="29">
        <v>0</v>
      </c>
      <c r="AH59" s="29">
        <v>0</v>
      </c>
      <c r="AI59" s="29">
        <v>0</v>
      </c>
      <c r="AJ59" s="29">
        <v>0</v>
      </c>
      <c r="AK59" s="29">
        <v>0</v>
      </c>
      <c r="AL59" s="29">
        <v>0</v>
      </c>
      <c r="AM59" s="29">
        <v>0</v>
      </c>
      <c r="AN59" s="29">
        <v>0</v>
      </c>
      <c r="AO59" s="29">
        <v>0</v>
      </c>
      <c r="AP59" s="29">
        <v>0</v>
      </c>
      <c r="AQ59" s="29">
        <v>0</v>
      </c>
      <c r="AR59" s="29">
        <v>0</v>
      </c>
      <c r="AS59" s="29">
        <v>0</v>
      </c>
    </row>
    <row r="60" spans="1:48" x14ac:dyDescent="0.35">
      <c r="A60" s="8" t="s">
        <v>59</v>
      </c>
      <c r="B60" s="8" t="s">
        <v>79</v>
      </c>
      <c r="C60" s="18" t="s">
        <v>80</v>
      </c>
      <c r="D60" s="83"/>
      <c r="E60" s="78">
        <v>0</v>
      </c>
      <c r="F60" s="73"/>
      <c r="G60" s="73"/>
      <c r="H60" s="73"/>
      <c r="I60" s="73"/>
      <c r="J60" s="73"/>
      <c r="K60" s="73"/>
      <c r="N60" s="33"/>
      <c r="O60" s="33"/>
      <c r="P60" s="33"/>
      <c r="R60" s="102">
        <f>NPV('Key Vars Assumptions'!$B$10,U60:AS60)</f>
        <v>0</v>
      </c>
      <c r="S60" s="102">
        <f t="shared" ref="S60" si="16">SUM(U60:AS60)</f>
        <v>0</v>
      </c>
      <c r="T60" s="31"/>
      <c r="U60" s="29">
        <v>0</v>
      </c>
      <c r="V60" s="29">
        <v>0</v>
      </c>
      <c r="W60" s="29">
        <v>0</v>
      </c>
      <c r="X60" s="105">
        <v>0</v>
      </c>
      <c r="Y60" s="105">
        <v>0</v>
      </c>
      <c r="Z60" s="105">
        <v>0</v>
      </c>
      <c r="AA60" s="105">
        <v>0</v>
      </c>
      <c r="AB60" s="105">
        <v>0</v>
      </c>
      <c r="AC60" s="105">
        <v>0</v>
      </c>
      <c r="AD60" s="105">
        <v>0</v>
      </c>
      <c r="AE60" s="105">
        <v>0</v>
      </c>
      <c r="AF60" s="105">
        <v>0</v>
      </c>
      <c r="AG60" s="105">
        <v>0</v>
      </c>
      <c r="AH60" s="105">
        <v>0</v>
      </c>
      <c r="AI60" s="105">
        <v>0</v>
      </c>
      <c r="AJ60" s="105">
        <v>0</v>
      </c>
      <c r="AK60" s="105">
        <v>0</v>
      </c>
      <c r="AL60" s="105">
        <v>0</v>
      </c>
      <c r="AM60" s="105">
        <v>0</v>
      </c>
      <c r="AN60" s="105">
        <v>0</v>
      </c>
      <c r="AO60" s="105">
        <v>0</v>
      </c>
      <c r="AP60" s="105">
        <v>0</v>
      </c>
      <c r="AQ60" s="105">
        <v>0</v>
      </c>
      <c r="AR60" s="105">
        <v>0</v>
      </c>
      <c r="AS60" s="105">
        <v>0</v>
      </c>
    </row>
    <row r="61" spans="1:48" x14ac:dyDescent="0.35">
      <c r="A61" s="8" t="s">
        <v>59</v>
      </c>
      <c r="B61" s="8" t="s">
        <v>79</v>
      </c>
      <c r="C61" s="18" t="s">
        <v>62</v>
      </c>
      <c r="D61" s="73"/>
      <c r="E61" s="73"/>
      <c r="F61" s="78">
        <v>670216</v>
      </c>
      <c r="G61" s="73"/>
      <c r="H61" s="73"/>
      <c r="I61" s="73"/>
      <c r="J61" s="73"/>
      <c r="K61" s="73"/>
      <c r="N61" s="33"/>
      <c r="O61" s="33"/>
      <c r="P61" s="33"/>
      <c r="R61" s="35">
        <f>NPV('Key Vars Assumptions'!$B$10,U61:AS61)</f>
        <v>625653.80755676923</v>
      </c>
      <c r="S61" s="35">
        <f>SUM(U61:AS61)</f>
        <v>670216</v>
      </c>
      <c r="T61" s="31"/>
      <c r="U61" s="29">
        <v>0</v>
      </c>
      <c r="V61" s="29">
        <v>670216</v>
      </c>
      <c r="W61" s="29">
        <v>0</v>
      </c>
      <c r="X61" s="29">
        <v>0</v>
      </c>
      <c r="Y61" s="29">
        <v>0</v>
      </c>
      <c r="Z61" s="29">
        <v>0</v>
      </c>
      <c r="AA61" s="29">
        <v>0</v>
      </c>
      <c r="AB61" s="29">
        <v>0</v>
      </c>
      <c r="AC61" s="29">
        <v>0</v>
      </c>
      <c r="AD61" s="29">
        <v>0</v>
      </c>
      <c r="AE61" s="29">
        <v>0</v>
      </c>
      <c r="AF61" s="29">
        <v>0</v>
      </c>
      <c r="AG61" s="29">
        <v>0</v>
      </c>
      <c r="AH61" s="29">
        <v>0</v>
      </c>
      <c r="AI61" s="29">
        <v>0</v>
      </c>
      <c r="AJ61" s="29">
        <v>0</v>
      </c>
      <c r="AK61" s="29">
        <v>0</v>
      </c>
      <c r="AL61" s="29">
        <v>0</v>
      </c>
      <c r="AM61" s="29">
        <v>0</v>
      </c>
      <c r="AN61" s="29">
        <v>0</v>
      </c>
      <c r="AO61" s="29">
        <v>0</v>
      </c>
      <c r="AP61" s="29">
        <v>0</v>
      </c>
      <c r="AQ61" s="29">
        <v>0</v>
      </c>
      <c r="AR61" s="29">
        <v>0</v>
      </c>
      <c r="AS61" s="29">
        <v>0</v>
      </c>
    </row>
    <row r="62" spans="1:48" x14ac:dyDescent="0.35">
      <c r="A62" s="8" t="s">
        <v>59</v>
      </c>
      <c r="B62" s="8" t="s">
        <v>79</v>
      </c>
      <c r="C62" s="18" t="s">
        <v>50</v>
      </c>
      <c r="D62" s="73"/>
      <c r="E62" s="73"/>
      <c r="F62" s="73"/>
      <c r="G62" s="78">
        <v>4160904</v>
      </c>
      <c r="H62" s="73"/>
      <c r="I62" s="73"/>
      <c r="J62" s="73"/>
      <c r="K62" s="73"/>
      <c r="N62" s="33"/>
      <c r="O62" s="33"/>
      <c r="P62" s="33"/>
      <c r="R62" s="35">
        <f>NPV('Key Vars Assumptions'!$B$10,U62:AS62)</f>
        <v>3849207.0176103185</v>
      </c>
      <c r="S62" s="35">
        <f t="shared" ref="S62:S63" si="17">SUM(U62:AS62)</f>
        <v>4160904</v>
      </c>
      <c r="T62" s="31"/>
      <c r="U62" s="29">
        <v>25000</v>
      </c>
      <c r="V62" s="29">
        <v>3000000</v>
      </c>
      <c r="W62" s="29">
        <v>1135904</v>
      </c>
      <c r="X62" s="29">
        <v>0</v>
      </c>
      <c r="Y62" s="29">
        <v>0</v>
      </c>
      <c r="Z62" s="29">
        <v>0</v>
      </c>
      <c r="AA62" s="29">
        <v>0</v>
      </c>
      <c r="AB62" s="29">
        <v>0</v>
      </c>
      <c r="AC62" s="29">
        <v>0</v>
      </c>
      <c r="AD62" s="29">
        <v>0</v>
      </c>
      <c r="AE62" s="29">
        <v>0</v>
      </c>
      <c r="AF62" s="29">
        <v>0</v>
      </c>
      <c r="AG62" s="29">
        <v>0</v>
      </c>
      <c r="AH62" s="29">
        <v>0</v>
      </c>
      <c r="AI62" s="29">
        <v>0</v>
      </c>
      <c r="AJ62" s="29">
        <v>0</v>
      </c>
      <c r="AK62" s="29">
        <v>0</v>
      </c>
      <c r="AL62" s="29">
        <v>0</v>
      </c>
      <c r="AM62" s="29">
        <v>0</v>
      </c>
      <c r="AN62" s="29">
        <v>0</v>
      </c>
      <c r="AO62" s="29">
        <v>0</v>
      </c>
      <c r="AP62" s="29">
        <v>0</v>
      </c>
      <c r="AQ62" s="29">
        <v>0</v>
      </c>
      <c r="AR62" s="29">
        <v>0</v>
      </c>
      <c r="AS62" s="29">
        <v>0</v>
      </c>
    </row>
    <row r="63" spans="1:48" x14ac:dyDescent="0.35">
      <c r="A63" s="8" t="s">
        <v>59</v>
      </c>
      <c r="B63" s="8" t="s">
        <v>79</v>
      </c>
      <c r="C63" s="18" t="s">
        <v>72</v>
      </c>
      <c r="D63" s="73"/>
      <c r="E63" s="73"/>
      <c r="F63" s="73"/>
      <c r="G63" s="73"/>
      <c r="H63" s="78">
        <v>50000</v>
      </c>
      <c r="I63" s="73"/>
      <c r="J63" s="73"/>
      <c r="K63" s="73"/>
      <c r="N63" s="33"/>
      <c r="O63" s="33"/>
      <c r="P63" s="33"/>
      <c r="R63" s="35">
        <f>NPV('Key Vars Assumptions'!$B$10,U63:AS63)</f>
        <v>45097.13528340112</v>
      </c>
      <c r="S63" s="35">
        <f t="shared" si="17"/>
        <v>50000</v>
      </c>
      <c r="T63" s="31"/>
      <c r="U63" s="29">
        <v>0</v>
      </c>
      <c r="V63" s="29">
        <v>0</v>
      </c>
      <c r="W63" s="29">
        <v>50000</v>
      </c>
      <c r="X63" s="29">
        <v>0</v>
      </c>
      <c r="Y63" s="29">
        <v>0</v>
      </c>
      <c r="Z63" s="29">
        <v>0</v>
      </c>
      <c r="AA63" s="29">
        <v>0</v>
      </c>
      <c r="AB63" s="29">
        <v>0</v>
      </c>
      <c r="AC63" s="29">
        <v>0</v>
      </c>
      <c r="AD63" s="29">
        <v>0</v>
      </c>
      <c r="AE63" s="29">
        <v>0</v>
      </c>
      <c r="AF63" s="29">
        <v>0</v>
      </c>
      <c r="AG63" s="29">
        <v>0</v>
      </c>
      <c r="AH63" s="29">
        <v>0</v>
      </c>
      <c r="AI63" s="29">
        <v>0</v>
      </c>
      <c r="AJ63" s="29">
        <v>0</v>
      </c>
      <c r="AK63" s="29">
        <v>0</v>
      </c>
      <c r="AL63" s="29">
        <v>0</v>
      </c>
      <c r="AM63" s="29">
        <v>0</v>
      </c>
      <c r="AN63" s="29">
        <v>0</v>
      </c>
      <c r="AO63" s="29">
        <v>0</v>
      </c>
      <c r="AP63" s="29">
        <v>0</v>
      </c>
      <c r="AQ63" s="29">
        <v>0</v>
      </c>
      <c r="AR63" s="29">
        <v>0</v>
      </c>
      <c r="AS63" s="29">
        <v>0</v>
      </c>
    </row>
    <row r="64" spans="1:48" x14ac:dyDescent="0.35">
      <c r="A64" s="8" t="s">
        <v>59</v>
      </c>
      <c r="B64" s="8" t="s">
        <v>79</v>
      </c>
      <c r="C64" s="18" t="s">
        <v>75</v>
      </c>
      <c r="D64" s="73"/>
      <c r="E64" s="73"/>
      <c r="F64" s="73"/>
      <c r="G64" s="73"/>
      <c r="H64" s="73"/>
      <c r="I64" s="78">
        <v>1105130</v>
      </c>
      <c r="J64" s="73"/>
      <c r="K64" s="73"/>
      <c r="N64" s="33"/>
      <c r="O64" s="33"/>
      <c r="P64" s="33"/>
      <c r="R64" s="35">
        <f>NPV('Key Vars Assumptions'!$B$10,U64:AS64)</f>
        <v>1031650.6802959231</v>
      </c>
      <c r="S64" s="35">
        <f>SUM(U64:AS64)</f>
        <v>1105130</v>
      </c>
      <c r="T64" s="31"/>
      <c r="U64" s="29">
        <v>0</v>
      </c>
      <c r="V64" s="29">
        <v>1105130</v>
      </c>
      <c r="W64" s="29">
        <v>0</v>
      </c>
      <c r="X64" s="29">
        <v>0</v>
      </c>
      <c r="Y64" s="29">
        <v>0</v>
      </c>
      <c r="Z64" s="29">
        <v>0</v>
      </c>
      <c r="AA64" s="29">
        <v>0</v>
      </c>
      <c r="AB64" s="29">
        <v>0</v>
      </c>
      <c r="AC64" s="29">
        <v>0</v>
      </c>
      <c r="AD64" s="29">
        <v>0</v>
      </c>
      <c r="AE64" s="29">
        <v>0</v>
      </c>
      <c r="AF64" s="29">
        <v>0</v>
      </c>
      <c r="AG64" s="29">
        <v>0</v>
      </c>
      <c r="AH64" s="29">
        <v>0</v>
      </c>
      <c r="AI64" s="29">
        <v>0</v>
      </c>
      <c r="AJ64" s="29">
        <v>0</v>
      </c>
      <c r="AK64" s="29">
        <v>0</v>
      </c>
      <c r="AL64" s="29">
        <v>0</v>
      </c>
      <c r="AM64" s="29">
        <v>0</v>
      </c>
      <c r="AN64" s="29">
        <v>0</v>
      </c>
      <c r="AO64" s="29">
        <v>0</v>
      </c>
      <c r="AP64" s="29">
        <v>0</v>
      </c>
      <c r="AQ64" s="29">
        <v>0</v>
      </c>
      <c r="AR64" s="29">
        <v>0</v>
      </c>
      <c r="AS64" s="29">
        <v>0</v>
      </c>
    </row>
    <row r="65" spans="1:45" x14ac:dyDescent="0.35">
      <c r="A65" s="8" t="s">
        <v>59</v>
      </c>
      <c r="B65" s="8" t="s">
        <v>79</v>
      </c>
      <c r="C65" s="18" t="s">
        <v>65</v>
      </c>
      <c r="D65" s="73"/>
      <c r="E65" s="73"/>
      <c r="F65" s="73"/>
      <c r="G65" s="73"/>
      <c r="H65" s="73"/>
      <c r="I65" s="73"/>
      <c r="J65" s="78">
        <v>200000</v>
      </c>
      <c r="K65" s="73"/>
      <c r="N65" s="33"/>
      <c r="O65" s="33"/>
      <c r="P65" s="33"/>
      <c r="R65" s="35">
        <f>NPV('Key Vars Assumptions'!$B$10,U65:AS65)</f>
        <v>180388.54113360448</v>
      </c>
      <c r="S65" s="35">
        <f t="shared" ref="S65" si="18">SUM(U65:AS65)</f>
        <v>200000</v>
      </c>
      <c r="T65" s="31"/>
      <c r="U65" s="29">
        <v>0</v>
      </c>
      <c r="V65" s="29">
        <v>0</v>
      </c>
      <c r="W65" s="29">
        <v>200000</v>
      </c>
      <c r="X65" s="29">
        <v>0</v>
      </c>
      <c r="Y65" s="29">
        <v>0</v>
      </c>
      <c r="Z65" s="29">
        <v>0</v>
      </c>
      <c r="AA65" s="29">
        <v>0</v>
      </c>
      <c r="AB65" s="29">
        <v>0</v>
      </c>
      <c r="AC65" s="29">
        <v>0</v>
      </c>
      <c r="AD65" s="29">
        <v>0</v>
      </c>
      <c r="AE65" s="29">
        <v>0</v>
      </c>
      <c r="AF65" s="29">
        <v>0</v>
      </c>
      <c r="AG65" s="29">
        <v>0</v>
      </c>
      <c r="AH65" s="29">
        <v>0</v>
      </c>
      <c r="AI65" s="29">
        <v>0</v>
      </c>
      <c r="AJ65" s="29">
        <v>0</v>
      </c>
      <c r="AK65" s="29">
        <v>0</v>
      </c>
      <c r="AL65" s="29">
        <v>0</v>
      </c>
      <c r="AM65" s="29">
        <v>0</v>
      </c>
      <c r="AN65" s="29">
        <v>0</v>
      </c>
      <c r="AO65" s="29">
        <v>0</v>
      </c>
      <c r="AP65" s="29">
        <v>0</v>
      </c>
      <c r="AQ65" s="29">
        <v>0</v>
      </c>
      <c r="AR65" s="29">
        <v>0</v>
      </c>
      <c r="AS65" s="29">
        <v>0</v>
      </c>
    </row>
    <row r="66" spans="1:45" x14ac:dyDescent="0.35">
      <c r="A66" s="8" t="s">
        <v>59</v>
      </c>
      <c r="B66" s="8" t="s">
        <v>79</v>
      </c>
      <c r="C66" s="18" t="s">
        <v>64</v>
      </c>
      <c r="D66" s="73"/>
      <c r="E66" s="73"/>
      <c r="F66" s="73"/>
      <c r="G66" s="73"/>
      <c r="H66" s="73"/>
      <c r="I66" s="73"/>
      <c r="J66" s="73"/>
      <c r="K66" s="78">
        <v>94400</v>
      </c>
      <c r="N66" s="33"/>
      <c r="O66" s="33"/>
      <c r="P66" s="33"/>
      <c r="R66" s="35">
        <f>NPV('Key Vars Assumptions'!$B$10,U66:AS66)</f>
        <v>85143.391415061313</v>
      </c>
      <c r="S66" s="35">
        <f t="shared" ref="S66" si="19">SUM(U66:AS66)</f>
        <v>94400</v>
      </c>
      <c r="T66" s="31"/>
      <c r="U66" s="29">
        <v>0</v>
      </c>
      <c r="V66" s="29">
        <v>0</v>
      </c>
      <c r="W66" s="29">
        <v>94400</v>
      </c>
      <c r="X66" s="29">
        <v>0</v>
      </c>
      <c r="Y66" s="29">
        <v>0</v>
      </c>
      <c r="Z66" s="29">
        <v>0</v>
      </c>
      <c r="AA66" s="29">
        <v>0</v>
      </c>
      <c r="AB66" s="29">
        <v>0</v>
      </c>
      <c r="AC66" s="29">
        <v>0</v>
      </c>
      <c r="AD66" s="29">
        <v>0</v>
      </c>
      <c r="AE66" s="29">
        <v>0</v>
      </c>
      <c r="AF66" s="29">
        <v>0</v>
      </c>
      <c r="AG66" s="29">
        <v>0</v>
      </c>
      <c r="AH66" s="29">
        <v>0</v>
      </c>
      <c r="AI66" s="29">
        <v>0</v>
      </c>
      <c r="AJ66" s="29">
        <v>0</v>
      </c>
      <c r="AK66" s="29">
        <v>0</v>
      </c>
      <c r="AL66" s="29">
        <v>0</v>
      </c>
      <c r="AM66" s="29">
        <v>0</v>
      </c>
      <c r="AN66" s="29">
        <v>0</v>
      </c>
      <c r="AO66" s="29">
        <v>0</v>
      </c>
      <c r="AP66" s="29">
        <v>0</v>
      </c>
      <c r="AQ66" s="29">
        <v>0</v>
      </c>
      <c r="AR66" s="29">
        <v>0</v>
      </c>
      <c r="AS66" s="29">
        <v>0</v>
      </c>
    </row>
    <row r="67" spans="1:45" x14ac:dyDescent="0.35">
      <c r="A67" s="8"/>
      <c r="B67" s="8"/>
      <c r="C67" s="8"/>
      <c r="D67" s="76"/>
      <c r="E67" s="76"/>
      <c r="F67" s="76"/>
      <c r="G67" s="76"/>
      <c r="H67" s="76"/>
      <c r="I67" s="76"/>
      <c r="J67" s="76"/>
      <c r="K67" s="74"/>
      <c r="N67" s="33"/>
      <c r="O67" s="33"/>
      <c r="P67" s="33"/>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row>
    <row r="68" spans="1:45" ht="15" thickBot="1" x14ac:dyDescent="0.4">
      <c r="A68" s="8"/>
      <c r="B68" s="8"/>
      <c r="C68" s="8" t="s">
        <v>54</v>
      </c>
      <c r="D68" s="79">
        <f t="shared" ref="D68:K68" si="20">SUM(D59:D66)</f>
        <v>92000</v>
      </c>
      <c r="E68" s="79">
        <f t="shared" si="20"/>
        <v>0</v>
      </c>
      <c r="F68" s="79">
        <f t="shared" si="20"/>
        <v>670216</v>
      </c>
      <c r="G68" s="79">
        <f t="shared" si="20"/>
        <v>4160904</v>
      </c>
      <c r="H68" s="79">
        <f t="shared" si="20"/>
        <v>50000</v>
      </c>
      <c r="I68" s="79">
        <f t="shared" si="20"/>
        <v>1105130</v>
      </c>
      <c r="J68" s="79">
        <f t="shared" si="20"/>
        <v>200000</v>
      </c>
      <c r="K68" s="84">
        <f t="shared" si="20"/>
        <v>94400</v>
      </c>
      <c r="N68" s="33"/>
      <c r="O68" s="33"/>
      <c r="P68" s="33"/>
      <c r="R68" s="32">
        <f>SUM(R59:R66)</f>
        <v>5906029.4621839672</v>
      </c>
      <c r="S68" s="32">
        <f>SUM(S59:S66)</f>
        <v>6372650</v>
      </c>
      <c r="T68" s="31"/>
      <c r="U68" s="32">
        <f t="shared" ref="U68:AS68" si="21">SUM(U59:U66)</f>
        <v>117000</v>
      </c>
      <c r="V68" s="32">
        <f t="shared" si="21"/>
        <v>4775346</v>
      </c>
      <c r="W68" s="32">
        <f t="shared" si="21"/>
        <v>1480304</v>
      </c>
      <c r="X68" s="32">
        <f t="shared" si="21"/>
        <v>0</v>
      </c>
      <c r="Y68" s="32">
        <f t="shared" si="21"/>
        <v>0</v>
      </c>
      <c r="Z68" s="32">
        <f t="shared" si="21"/>
        <v>0</v>
      </c>
      <c r="AA68" s="32">
        <f t="shared" si="21"/>
        <v>0</v>
      </c>
      <c r="AB68" s="32">
        <f t="shared" si="21"/>
        <v>0</v>
      </c>
      <c r="AC68" s="32">
        <f t="shared" si="21"/>
        <v>0</v>
      </c>
      <c r="AD68" s="32">
        <f t="shared" si="21"/>
        <v>0</v>
      </c>
      <c r="AE68" s="32">
        <f t="shared" si="21"/>
        <v>0</v>
      </c>
      <c r="AF68" s="32">
        <f t="shared" si="21"/>
        <v>0</v>
      </c>
      <c r="AG68" s="32">
        <f t="shared" si="21"/>
        <v>0</v>
      </c>
      <c r="AH68" s="32">
        <f t="shared" si="21"/>
        <v>0</v>
      </c>
      <c r="AI68" s="32">
        <f t="shared" si="21"/>
        <v>0</v>
      </c>
      <c r="AJ68" s="32">
        <f t="shared" si="21"/>
        <v>0</v>
      </c>
      <c r="AK68" s="32">
        <f t="shared" si="21"/>
        <v>0</v>
      </c>
      <c r="AL68" s="32">
        <f t="shared" si="21"/>
        <v>0</v>
      </c>
      <c r="AM68" s="32">
        <f t="shared" si="21"/>
        <v>0</v>
      </c>
      <c r="AN68" s="32">
        <f t="shared" si="21"/>
        <v>0</v>
      </c>
      <c r="AO68" s="32">
        <f t="shared" si="21"/>
        <v>0</v>
      </c>
      <c r="AP68" s="32">
        <f t="shared" si="21"/>
        <v>0</v>
      </c>
      <c r="AQ68" s="32">
        <f t="shared" si="21"/>
        <v>0</v>
      </c>
      <c r="AR68" s="32">
        <f t="shared" si="21"/>
        <v>0</v>
      </c>
      <c r="AS68" s="32">
        <f t="shared" si="21"/>
        <v>0</v>
      </c>
    </row>
    <row r="69" spans="1:45" x14ac:dyDescent="0.35">
      <c r="N69" s="33"/>
      <c r="O69" s="33"/>
      <c r="P69" s="33"/>
      <c r="R69" s="33"/>
      <c r="S69" s="33"/>
    </row>
    <row r="70" spans="1:45" ht="15" thickBot="1" x14ac:dyDescent="0.4">
      <c r="A70" s="8"/>
      <c r="B70" s="8"/>
      <c r="C70" s="8"/>
      <c r="D70" s="8"/>
      <c r="E70" s="8"/>
      <c r="F70" s="12"/>
      <c r="G70" s="12"/>
      <c r="H70" s="12"/>
      <c r="I70" s="12"/>
      <c r="J70" s="12"/>
      <c r="K70" s="12"/>
      <c r="L70" s="23"/>
      <c r="N70" s="33"/>
      <c r="O70" s="33"/>
      <c r="P70" s="33"/>
      <c r="R70" s="30"/>
      <c r="S70" s="30"/>
      <c r="T70" s="9">
        <v>1</v>
      </c>
      <c r="U70" s="9">
        <f>+T70/(1+'Key Vars Assumptions'!$B$10)</f>
        <v>0.96618357487922713</v>
      </c>
      <c r="V70" s="9">
        <f>+U70/(1+'Key Vars Assumptions'!$B$10)</f>
        <v>0.93351070036640305</v>
      </c>
      <c r="W70" s="9">
        <f>+V70/(1+'Key Vars Assumptions'!$B$10)</f>
        <v>0.90194270566802237</v>
      </c>
      <c r="X70" s="9">
        <f>+W70/(1+'Key Vars Assumptions'!$B$10)</f>
        <v>0.87144222769857238</v>
      </c>
      <c r="Y70" s="9">
        <f>+X70/(1+'Key Vars Assumptions'!$B$10)</f>
        <v>0.84197316685852408</v>
      </c>
      <c r="Z70" s="9">
        <f>+Y70/(1+'Key Vars Assumptions'!$B$10)</f>
        <v>0.81350064430775282</v>
      </c>
      <c r="AA70" s="9">
        <f>+Z70/(1+'Key Vars Assumptions'!$B$10)</f>
        <v>0.78599096068381924</v>
      </c>
      <c r="AB70" s="9">
        <f>+AA70/(1+'Key Vars Assumptions'!$B$10)</f>
        <v>0.75941155621625056</v>
      </c>
      <c r="AC70" s="9">
        <f>+AB70/(1+'Key Vars Assumptions'!$B$10)</f>
        <v>0.73373097218961414</v>
      </c>
      <c r="AD70" s="9">
        <f>+AC70/(1+'Key Vars Assumptions'!$B$10)</f>
        <v>0.70891881370977217</v>
      </c>
      <c r="AE70" s="9">
        <f>+AD70/(1+'Key Vars Assumptions'!$B$10)</f>
        <v>0.68494571372924851</v>
      </c>
      <c r="AF70" s="9">
        <f>+AE70/(1+'Key Vars Assumptions'!$B$10)</f>
        <v>0.66178329828912907</v>
      </c>
      <c r="AG70" s="9">
        <f>+AF70/(1+'Key Vars Assumptions'!$B$10)</f>
        <v>0.63940415293635666</v>
      </c>
      <c r="AH70" s="9">
        <f>+AG70/(1+'Key Vars Assumptions'!$B$10)</f>
        <v>0.61778179027667313</v>
      </c>
      <c r="AI70" s="9">
        <f>+AH70/(1+'Key Vars Assumptions'!$B$10)</f>
        <v>0.59689061862480497</v>
      </c>
      <c r="AJ70" s="9">
        <f>+AI70/(1+'Key Vars Assumptions'!$B$10)</f>
        <v>0.57670591171478747</v>
      </c>
      <c r="AK70" s="9">
        <f>+AJ70/(1+'Key Vars Assumptions'!$B$10)</f>
        <v>0.55720377943457733</v>
      </c>
      <c r="AL70" s="9">
        <f>+AK70/(1+'Key Vars Assumptions'!$B$10)</f>
        <v>0.53836113955031628</v>
      </c>
      <c r="AM70" s="9">
        <f>+AL70/(1+'Key Vars Assumptions'!$B$10)</f>
        <v>0.520155690386779</v>
      </c>
      <c r="AN70" s="9">
        <f>+AM70/(1+'Key Vars Assumptions'!$B$10)</f>
        <v>0.50256588443167061</v>
      </c>
      <c r="AO70" s="9">
        <f>+AN70/(1+'Key Vars Assumptions'!$B$10)</f>
        <v>0.48557090283253201</v>
      </c>
      <c r="AP70" s="9">
        <f>+AO70/(1+'Key Vars Assumptions'!$B$10)</f>
        <v>0.46915063075606961</v>
      </c>
      <c r="AQ70" s="9">
        <f>+AP70/(1+'Key Vars Assumptions'!$B$10)</f>
        <v>0.45328563358074364</v>
      </c>
      <c r="AR70" s="9">
        <f>+AQ70/(1+'Key Vars Assumptions'!$B$10)</f>
        <v>0.43795713389443836</v>
      </c>
      <c r="AS70" s="9">
        <f>+AR70/(1+'Key Vars Assumptions'!$B$10)</f>
        <v>0.42314698926998878</v>
      </c>
    </row>
    <row r="71" spans="1:45" ht="15" thickBot="1" x14ac:dyDescent="0.4">
      <c r="A71" s="8"/>
      <c r="B71" s="8"/>
      <c r="C71" s="8"/>
      <c r="D71" s="191" t="s">
        <v>56</v>
      </c>
      <c r="E71" s="191"/>
      <c r="F71" s="191"/>
      <c r="G71" s="12"/>
      <c r="H71" s="12"/>
      <c r="I71" s="12"/>
      <c r="J71" s="12"/>
      <c r="K71" s="12"/>
      <c r="L71" s="23"/>
      <c r="R71" s="37">
        <f>SUM(U71:AS71)</f>
        <v>5906029.4621839672</v>
      </c>
      <c r="S71" s="30"/>
      <c r="T71" s="12"/>
      <c r="U71" s="30">
        <f>+U68*U70</f>
        <v>113043.47826086957</v>
      </c>
      <c r="V71" s="30">
        <f t="shared" ref="V71:AS71" si="22">+V68*V70</f>
        <v>4457836.5889519015</v>
      </c>
      <c r="W71" s="30">
        <f t="shared" si="22"/>
        <v>1335149.3949711961</v>
      </c>
      <c r="X71" s="30">
        <f t="shared" si="22"/>
        <v>0</v>
      </c>
      <c r="Y71" s="30">
        <f t="shared" si="22"/>
        <v>0</v>
      </c>
      <c r="Z71" s="30">
        <f t="shared" si="22"/>
        <v>0</v>
      </c>
      <c r="AA71" s="30">
        <f t="shared" si="22"/>
        <v>0</v>
      </c>
      <c r="AB71" s="30">
        <f t="shared" si="22"/>
        <v>0</v>
      </c>
      <c r="AC71" s="30">
        <f t="shared" si="22"/>
        <v>0</v>
      </c>
      <c r="AD71" s="30">
        <f t="shared" si="22"/>
        <v>0</v>
      </c>
      <c r="AE71" s="30">
        <f t="shared" si="22"/>
        <v>0</v>
      </c>
      <c r="AF71" s="30">
        <f t="shared" si="22"/>
        <v>0</v>
      </c>
      <c r="AG71" s="30">
        <f t="shared" si="22"/>
        <v>0</v>
      </c>
      <c r="AH71" s="30">
        <f t="shared" si="22"/>
        <v>0</v>
      </c>
      <c r="AI71" s="30">
        <f t="shared" si="22"/>
        <v>0</v>
      </c>
      <c r="AJ71" s="30">
        <f t="shared" si="22"/>
        <v>0</v>
      </c>
      <c r="AK71" s="30">
        <f t="shared" si="22"/>
        <v>0</v>
      </c>
      <c r="AL71" s="30">
        <f t="shared" si="22"/>
        <v>0</v>
      </c>
      <c r="AM71" s="30">
        <f t="shared" si="22"/>
        <v>0</v>
      </c>
      <c r="AN71" s="30">
        <f t="shared" si="22"/>
        <v>0</v>
      </c>
      <c r="AO71" s="30">
        <f t="shared" si="22"/>
        <v>0</v>
      </c>
      <c r="AP71" s="30">
        <f t="shared" si="22"/>
        <v>0</v>
      </c>
      <c r="AQ71" s="30">
        <f t="shared" si="22"/>
        <v>0</v>
      </c>
      <c r="AR71" s="30">
        <f t="shared" si="22"/>
        <v>0</v>
      </c>
      <c r="AS71" s="30">
        <f t="shared" si="22"/>
        <v>0</v>
      </c>
    </row>
    <row r="72" spans="1:45" ht="15" thickBot="1" x14ac:dyDescent="0.4">
      <c r="R72" s="33"/>
      <c r="S72" s="33"/>
    </row>
    <row r="73" spans="1:45" ht="15" thickBot="1" x14ac:dyDescent="0.4">
      <c r="A73" s="8"/>
      <c r="B73" s="8"/>
      <c r="C73" s="8"/>
      <c r="D73" s="191" t="s">
        <v>58</v>
      </c>
      <c r="E73" s="191"/>
      <c r="F73" s="191"/>
      <c r="G73" s="8"/>
      <c r="H73" s="8"/>
      <c r="I73" s="8"/>
      <c r="J73" s="8"/>
      <c r="K73" s="8"/>
      <c r="L73" s="10"/>
      <c r="R73" s="37">
        <f>+R52+R71</f>
        <v>8863528.9674022514</v>
      </c>
      <c r="S73" s="31"/>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row>
    <row r="74" spans="1:45" x14ac:dyDescent="0.35">
      <c r="R74" s="33"/>
      <c r="S74" s="33"/>
    </row>
    <row r="75" spans="1:45" x14ac:dyDescent="0.35">
      <c r="A75" s="14" t="s">
        <v>129</v>
      </c>
      <c r="B75" s="101"/>
      <c r="C75" s="101"/>
    </row>
    <row r="76" spans="1:45" x14ac:dyDescent="0.35">
      <c r="A76" s="15" t="s">
        <v>30</v>
      </c>
      <c r="B76" s="15" t="s">
        <v>31</v>
      </c>
      <c r="C76" s="15"/>
      <c r="D76" s="15" t="s">
        <v>130</v>
      </c>
      <c r="E76" s="104"/>
      <c r="F76" s="104"/>
      <c r="R76" s="16" t="s">
        <v>49</v>
      </c>
      <c r="S76" s="16" t="s">
        <v>48</v>
      </c>
      <c r="T76" s="17"/>
      <c r="U76" s="16" t="s">
        <v>4</v>
      </c>
      <c r="V76" s="16" t="s">
        <v>5</v>
      </c>
      <c r="W76" s="16" t="s">
        <v>6</v>
      </c>
      <c r="X76" s="16" t="s">
        <v>7</v>
      </c>
      <c r="Y76" s="16" t="s">
        <v>8</v>
      </c>
      <c r="Z76" s="16" t="s">
        <v>9</v>
      </c>
      <c r="AA76" s="16" t="s">
        <v>10</v>
      </c>
      <c r="AB76" s="16" t="s">
        <v>11</v>
      </c>
      <c r="AC76" s="16" t="s">
        <v>12</v>
      </c>
      <c r="AD76" s="16" t="s">
        <v>13</v>
      </c>
      <c r="AE76" s="16" t="s">
        <v>14</v>
      </c>
      <c r="AF76" s="16" t="s">
        <v>15</v>
      </c>
      <c r="AG76" s="16" t="s">
        <v>16</v>
      </c>
      <c r="AH76" s="16" t="s">
        <v>17</v>
      </c>
      <c r="AI76" s="16" t="s">
        <v>18</v>
      </c>
      <c r="AJ76" s="16" t="s">
        <v>19</v>
      </c>
      <c r="AK76" s="16" t="s">
        <v>20</v>
      </c>
      <c r="AL76" s="16" t="s">
        <v>21</v>
      </c>
      <c r="AM76" s="16" t="s">
        <v>22</v>
      </c>
      <c r="AN76" s="16" t="s">
        <v>23</v>
      </c>
      <c r="AO76" s="16" t="s">
        <v>24</v>
      </c>
      <c r="AP76" s="16" t="s">
        <v>25</v>
      </c>
      <c r="AQ76" s="16" t="s">
        <v>26</v>
      </c>
      <c r="AR76" s="16" t="s">
        <v>27</v>
      </c>
      <c r="AS76" s="16" t="s">
        <v>28</v>
      </c>
    </row>
    <row r="77" spans="1:45" x14ac:dyDescent="0.35">
      <c r="L77"/>
      <c r="O77"/>
      <c r="P77"/>
    </row>
    <row r="78" spans="1:45" x14ac:dyDescent="0.35">
      <c r="A78" s="101" t="s">
        <v>59</v>
      </c>
      <c r="B78" s="101" t="s">
        <v>79</v>
      </c>
      <c r="C78" s="18" t="s">
        <v>130</v>
      </c>
      <c r="D78" s="99">
        <v>9401083</v>
      </c>
      <c r="E78" s="104"/>
      <c r="F78" s="104"/>
      <c r="R78" s="102">
        <f>NPV('Key Vars Assumptions'!$B$10,U78:AS78)</f>
        <v>6080724.9676402714</v>
      </c>
      <c r="S78" s="102">
        <f t="shared" ref="S78" si="23">SUM(U78:AS78)</f>
        <v>9401083</v>
      </c>
      <c r="U78" s="30">
        <v>3062</v>
      </c>
      <c r="V78" s="30">
        <v>130656</v>
      </c>
      <c r="W78" s="30">
        <v>362234</v>
      </c>
      <c r="X78" s="30">
        <v>436536</v>
      </c>
      <c r="Y78" s="30">
        <v>436075</v>
      </c>
      <c r="Z78" s="30">
        <v>436228</v>
      </c>
      <c r="AA78" s="30">
        <v>436228</v>
      </c>
      <c r="AB78" s="30">
        <v>436228</v>
      </c>
      <c r="AC78" s="30">
        <v>436228</v>
      </c>
      <c r="AD78" s="30">
        <v>436228</v>
      </c>
      <c r="AE78" s="30">
        <v>436228</v>
      </c>
      <c r="AF78" s="30">
        <v>436228</v>
      </c>
      <c r="AG78" s="30">
        <v>436228</v>
      </c>
      <c r="AH78" s="30">
        <v>397546</v>
      </c>
      <c r="AI78" s="30">
        <v>397546</v>
      </c>
      <c r="AJ78" s="30">
        <v>397546</v>
      </c>
      <c r="AK78" s="30">
        <v>397546</v>
      </c>
      <c r="AL78" s="30">
        <v>397546</v>
      </c>
      <c r="AM78" s="30">
        <v>397546</v>
      </c>
      <c r="AN78" s="30">
        <v>397546</v>
      </c>
      <c r="AO78" s="30">
        <v>397546</v>
      </c>
      <c r="AP78" s="30">
        <v>395622</v>
      </c>
      <c r="AQ78" s="30">
        <v>335248</v>
      </c>
      <c r="AR78" s="30">
        <v>315729</v>
      </c>
      <c r="AS78" s="30">
        <v>315729</v>
      </c>
    </row>
    <row r="79" spans="1:45" x14ac:dyDescent="0.35">
      <c r="D79" s="104"/>
      <c r="E79" s="104"/>
      <c r="F79" s="104"/>
    </row>
    <row r="80" spans="1:45" ht="15" thickBot="1" x14ac:dyDescent="0.4">
      <c r="D80" s="104"/>
      <c r="E80" s="104"/>
      <c r="F80" s="104"/>
      <c r="T80" s="9">
        <v>1</v>
      </c>
      <c r="U80" s="9">
        <f>+T80/(1+'Key Vars Assumptions'!$B$10)</f>
        <v>0.96618357487922713</v>
      </c>
      <c r="V80" s="9">
        <f>+U80/(1+'Key Vars Assumptions'!$B$10)</f>
        <v>0.93351070036640305</v>
      </c>
      <c r="W80" s="9">
        <f>+V80/(1+'Key Vars Assumptions'!$B$10)</f>
        <v>0.90194270566802237</v>
      </c>
      <c r="X80" s="9">
        <f>+W80/(1+'Key Vars Assumptions'!$B$10)</f>
        <v>0.87144222769857238</v>
      </c>
      <c r="Y80" s="9">
        <f>+X80/(1+'Key Vars Assumptions'!$B$10)</f>
        <v>0.84197316685852408</v>
      </c>
      <c r="Z80" s="9">
        <f>+Y80/(1+'Key Vars Assumptions'!$B$10)</f>
        <v>0.81350064430775282</v>
      </c>
      <c r="AA80" s="9">
        <f>+Z80/(1+'Key Vars Assumptions'!$B$10)</f>
        <v>0.78599096068381924</v>
      </c>
      <c r="AB80" s="9">
        <f>+AA80/(1+'Key Vars Assumptions'!$B$10)</f>
        <v>0.75941155621625056</v>
      </c>
      <c r="AC80" s="9">
        <f>+AB80/(1+'Key Vars Assumptions'!$B$10)</f>
        <v>0.73373097218961414</v>
      </c>
      <c r="AD80" s="9">
        <f>+AC80/(1+'Key Vars Assumptions'!$B$10)</f>
        <v>0.70891881370977217</v>
      </c>
      <c r="AE80" s="9">
        <f>+AD80/(1+'Key Vars Assumptions'!$B$10)</f>
        <v>0.68494571372924851</v>
      </c>
      <c r="AF80" s="9">
        <f>+AE80/(1+'Key Vars Assumptions'!$B$10)</f>
        <v>0.66178329828912907</v>
      </c>
      <c r="AG80" s="9">
        <f>+AF80/(1+'Key Vars Assumptions'!$B$10)</f>
        <v>0.63940415293635666</v>
      </c>
      <c r="AH80" s="9">
        <f>+AG80/(1+'Key Vars Assumptions'!$B$10)</f>
        <v>0.61778179027667313</v>
      </c>
      <c r="AI80" s="9">
        <f>+AH80/(1+'Key Vars Assumptions'!$B$10)</f>
        <v>0.59689061862480497</v>
      </c>
      <c r="AJ80" s="9">
        <f>+AI80/(1+'Key Vars Assumptions'!$B$10)</f>
        <v>0.57670591171478747</v>
      </c>
      <c r="AK80" s="9">
        <f>+AJ80/(1+'Key Vars Assumptions'!$B$10)</f>
        <v>0.55720377943457733</v>
      </c>
      <c r="AL80" s="9">
        <f>+AK80/(1+'Key Vars Assumptions'!$B$10)</f>
        <v>0.53836113955031628</v>
      </c>
      <c r="AM80" s="9">
        <f>+AL80/(1+'Key Vars Assumptions'!$B$10)</f>
        <v>0.520155690386779</v>
      </c>
      <c r="AN80" s="9">
        <f>+AM80/(1+'Key Vars Assumptions'!$B$10)</f>
        <v>0.50256588443167061</v>
      </c>
      <c r="AO80" s="9">
        <f>+AN80/(1+'Key Vars Assumptions'!$B$10)</f>
        <v>0.48557090283253201</v>
      </c>
      <c r="AP80" s="9">
        <f>+AO80/(1+'Key Vars Assumptions'!$B$10)</f>
        <v>0.46915063075606961</v>
      </c>
      <c r="AQ80" s="9">
        <f>+AP80/(1+'Key Vars Assumptions'!$B$10)</f>
        <v>0.45328563358074364</v>
      </c>
      <c r="AR80" s="9">
        <f>+AQ80/(1+'Key Vars Assumptions'!$B$10)</f>
        <v>0.43795713389443836</v>
      </c>
      <c r="AS80" s="9">
        <f>+AR80/(1+'Key Vars Assumptions'!$B$10)</f>
        <v>0.42314698926998878</v>
      </c>
    </row>
    <row r="81" spans="4:45" ht="15" thickBot="1" x14ac:dyDescent="0.4">
      <c r="D81" s="190" t="s">
        <v>131</v>
      </c>
      <c r="E81" s="190"/>
      <c r="F81" s="190"/>
      <c r="R81" s="37">
        <f>SUM(U81:AS81)</f>
        <v>6080724.9676402705</v>
      </c>
      <c r="T81" s="12"/>
      <c r="U81" s="30">
        <f>+U78*U80</f>
        <v>2958.4541062801936</v>
      </c>
      <c r="V81" s="30">
        <f t="shared" ref="V81:AS81" si="24">+V78*V80</f>
        <v>121968.77406707275</v>
      </c>
      <c r="W81" s="30">
        <f t="shared" si="24"/>
        <v>326714.31404495041</v>
      </c>
      <c r="X81" s="30">
        <f t="shared" si="24"/>
        <v>380415.904310624</v>
      </c>
      <c r="Y81" s="30">
        <f t="shared" si="24"/>
        <v>367163.44873783091</v>
      </c>
      <c r="Z81" s="30">
        <f t="shared" si="24"/>
        <v>354871.75906508241</v>
      </c>
      <c r="AA81" s="30">
        <f t="shared" si="24"/>
        <v>342871.26479718112</v>
      </c>
      <c r="AB81" s="30">
        <f t="shared" si="24"/>
        <v>331276.58434510254</v>
      </c>
      <c r="AC81" s="30">
        <f t="shared" si="24"/>
        <v>320073.99453633098</v>
      </c>
      <c r="AD81" s="30">
        <f t="shared" si="24"/>
        <v>309250.23626698647</v>
      </c>
      <c r="AE81" s="30">
        <f t="shared" si="24"/>
        <v>298792.49880868261</v>
      </c>
      <c r="AF81" s="30">
        <f t="shared" si="24"/>
        <v>288688.40464607021</v>
      </c>
      <c r="AG81" s="30">
        <f t="shared" si="24"/>
        <v>278925.99482712097</v>
      </c>
      <c r="AH81" s="30">
        <f t="shared" si="24"/>
        <v>245596.67959733031</v>
      </c>
      <c r="AI81" s="30">
        <f t="shared" si="24"/>
        <v>237291.47787181672</v>
      </c>
      <c r="AJ81" s="30">
        <f t="shared" si="24"/>
        <v>229267.12837856691</v>
      </c>
      <c r="AK81" s="30">
        <f t="shared" si="24"/>
        <v>221514.13369909849</v>
      </c>
      <c r="AL81" s="30">
        <f t="shared" si="24"/>
        <v>214023.31758367002</v>
      </c>
      <c r="AM81" s="30">
        <f t="shared" si="24"/>
        <v>206785.81409050245</v>
      </c>
      <c r="AN81" s="30">
        <f t="shared" si="24"/>
        <v>199793.05709227291</v>
      </c>
      <c r="AO81" s="30">
        <f t="shared" si="24"/>
        <v>193036.77013746178</v>
      </c>
      <c r="AP81" s="30">
        <f t="shared" si="24"/>
        <v>185606.31084097776</v>
      </c>
      <c r="AQ81" s="30">
        <f t="shared" si="24"/>
        <v>151963.10208667716</v>
      </c>
      <c r="AR81" s="30">
        <f t="shared" si="24"/>
        <v>138275.76792735714</v>
      </c>
      <c r="AS81" s="30">
        <f t="shared" si="24"/>
        <v>133599.77577522429</v>
      </c>
    </row>
  </sheetData>
  <mergeCells count="4">
    <mergeCell ref="D71:F71"/>
    <mergeCell ref="D73:F73"/>
    <mergeCell ref="D55:F55"/>
    <mergeCell ref="D81:F81"/>
  </mergeCells>
  <pageMargins left="0.25" right="0.25" top="0.75" bottom="0.75" header="0.3" footer="0.3"/>
  <pageSetup paperSize="8" scale="44" fitToHeight="0" orientation="landscape" horizontalDpi="4294967293" verticalDpi="300"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0CC2B-EFD6-4B40-9946-895A46D5445C}">
  <sheetPr>
    <tabColor rgb="FF92D050"/>
  </sheetPr>
  <dimension ref="A1:N91"/>
  <sheetViews>
    <sheetView topLeftCell="A28" workbookViewId="0">
      <selection activeCell="M44" sqref="M44"/>
    </sheetView>
  </sheetViews>
  <sheetFormatPr defaultColWidth="9.1796875" defaultRowHeight="14.5" x14ac:dyDescent="0.35"/>
  <cols>
    <col min="1" max="1" width="4.453125" style="108" customWidth="1"/>
    <col min="2" max="9" width="9.1796875" style="104"/>
    <col min="10" max="10" width="12.453125" style="104" customWidth="1"/>
    <col min="11" max="11" width="12.26953125" style="104" customWidth="1"/>
    <col min="12" max="16384" width="9.1796875" style="104"/>
  </cols>
  <sheetData>
    <row r="1" spans="1:14" x14ac:dyDescent="0.35">
      <c r="B1" s="45" t="s">
        <v>414</v>
      </c>
      <c r="J1" s="45" t="s">
        <v>465</v>
      </c>
      <c r="K1" s="45" t="s">
        <v>464</v>
      </c>
    </row>
    <row r="2" spans="1:14" x14ac:dyDescent="0.35">
      <c r="B2" s="148" t="s">
        <v>415</v>
      </c>
    </row>
    <row r="3" spans="1:14" x14ac:dyDescent="0.35">
      <c r="B3" s="148"/>
    </row>
    <row r="4" spans="1:14" x14ac:dyDescent="0.35">
      <c r="B4" s="45" t="s">
        <v>544</v>
      </c>
    </row>
    <row r="6" spans="1:14" x14ac:dyDescent="0.35">
      <c r="A6" s="108" t="s">
        <v>419</v>
      </c>
      <c r="B6" s="45" t="s">
        <v>467</v>
      </c>
    </row>
    <row r="7" spans="1:14" x14ac:dyDescent="0.35">
      <c r="A7" s="108">
        <v>1</v>
      </c>
      <c r="B7" s="104" t="s">
        <v>468</v>
      </c>
      <c r="J7" s="104" t="s">
        <v>545</v>
      </c>
      <c r="K7" s="104" t="s">
        <v>545</v>
      </c>
    </row>
    <row r="8" spans="1:14" x14ac:dyDescent="0.35">
      <c r="A8" s="108">
        <v>2</v>
      </c>
      <c r="B8" s="148" t="s">
        <v>469</v>
      </c>
      <c r="J8" s="104" t="s">
        <v>545</v>
      </c>
      <c r="K8" s="104" t="s">
        <v>545</v>
      </c>
    </row>
    <row r="9" spans="1:14" x14ac:dyDescent="0.35">
      <c r="A9" s="108">
        <v>3</v>
      </c>
      <c r="B9" s="104" t="s">
        <v>470</v>
      </c>
      <c r="J9" s="104" t="s">
        <v>545</v>
      </c>
      <c r="K9" s="104" t="s">
        <v>545</v>
      </c>
    </row>
    <row r="10" spans="1:14" x14ac:dyDescent="0.35">
      <c r="A10" s="108">
        <v>4</v>
      </c>
      <c r="B10" s="148" t="s">
        <v>471</v>
      </c>
      <c r="J10" s="104" t="s">
        <v>251</v>
      </c>
      <c r="K10" s="104" t="s">
        <v>251</v>
      </c>
    </row>
    <row r="11" spans="1:14" x14ac:dyDescent="0.35">
      <c r="A11" s="108">
        <v>5</v>
      </c>
      <c r="B11" s="148" t="s">
        <v>472</v>
      </c>
      <c r="J11" s="104" t="s">
        <v>251</v>
      </c>
      <c r="K11" s="104" t="s">
        <v>251</v>
      </c>
    </row>
    <row r="12" spans="1:14" x14ac:dyDescent="0.35">
      <c r="A12" s="108">
        <v>6</v>
      </c>
      <c r="B12" s="148" t="s">
        <v>473</v>
      </c>
      <c r="J12" s="104" t="s">
        <v>545</v>
      </c>
      <c r="K12" s="104" t="s">
        <v>545</v>
      </c>
    </row>
    <row r="14" spans="1:14" x14ac:dyDescent="0.35">
      <c r="A14" s="108" t="s">
        <v>420</v>
      </c>
      <c r="B14" s="45" t="s">
        <v>474</v>
      </c>
    </row>
    <row r="15" spans="1:14" ht="15" customHeight="1" x14ac:dyDescent="0.35">
      <c r="A15" s="108">
        <v>1</v>
      </c>
      <c r="B15" s="104" t="s">
        <v>475</v>
      </c>
      <c r="J15" s="104" t="s">
        <v>546</v>
      </c>
      <c r="K15" s="104" t="s">
        <v>546</v>
      </c>
      <c r="M15" s="170"/>
      <c r="N15" s="170"/>
    </row>
    <row r="16" spans="1:14" x14ac:dyDescent="0.35">
      <c r="A16" s="108">
        <v>2</v>
      </c>
      <c r="B16" s="104" t="s">
        <v>476</v>
      </c>
      <c r="J16" s="104" t="s">
        <v>546</v>
      </c>
      <c r="K16" s="104" t="s">
        <v>546</v>
      </c>
      <c r="M16" s="170"/>
      <c r="N16" s="170"/>
    </row>
    <row r="17" spans="1:14" x14ac:dyDescent="0.35">
      <c r="A17" s="108">
        <v>3</v>
      </c>
      <c r="B17" s="104" t="s">
        <v>477</v>
      </c>
      <c r="J17" s="104" t="s">
        <v>546</v>
      </c>
      <c r="K17" s="104" t="s">
        <v>546</v>
      </c>
      <c r="M17" s="170"/>
      <c r="N17" s="170"/>
    </row>
    <row r="18" spans="1:14" x14ac:dyDescent="0.35">
      <c r="A18" s="108">
        <v>4</v>
      </c>
      <c r="B18" s="104" t="s">
        <v>478</v>
      </c>
      <c r="J18" s="104" t="s">
        <v>546</v>
      </c>
      <c r="K18" s="104" t="s">
        <v>546</v>
      </c>
      <c r="M18" s="170"/>
      <c r="N18" s="170"/>
    </row>
    <row r="19" spans="1:14" x14ac:dyDescent="0.35">
      <c r="A19" s="108">
        <v>5</v>
      </c>
      <c r="B19" s="104" t="s">
        <v>479</v>
      </c>
      <c r="J19" s="104" t="s">
        <v>546</v>
      </c>
      <c r="K19" s="104" t="s">
        <v>546</v>
      </c>
      <c r="M19" s="170"/>
      <c r="N19" s="170"/>
    </row>
    <row r="20" spans="1:14" x14ac:dyDescent="0.35">
      <c r="A20" s="108">
        <v>6</v>
      </c>
      <c r="B20" s="104" t="s">
        <v>480</v>
      </c>
      <c r="J20" s="104" t="s">
        <v>546</v>
      </c>
      <c r="K20" s="104" t="s">
        <v>546</v>
      </c>
      <c r="M20" s="170"/>
      <c r="N20" s="170"/>
    </row>
    <row r="21" spans="1:14" x14ac:dyDescent="0.35">
      <c r="A21" s="108">
        <v>7</v>
      </c>
      <c r="B21" s="104" t="s">
        <v>481</v>
      </c>
      <c r="J21" s="104" t="s">
        <v>546</v>
      </c>
      <c r="K21" s="104" t="s">
        <v>546</v>
      </c>
      <c r="M21" s="170"/>
      <c r="N21" s="170"/>
    </row>
    <row r="22" spans="1:14" x14ac:dyDescent="0.35">
      <c r="A22" s="108">
        <v>8</v>
      </c>
      <c r="B22" s="104" t="s">
        <v>472</v>
      </c>
      <c r="J22" s="104" t="s">
        <v>251</v>
      </c>
      <c r="K22" s="104" t="s">
        <v>251</v>
      </c>
      <c r="M22" s="170"/>
      <c r="N22" s="170"/>
    </row>
    <row r="23" spans="1:14" x14ac:dyDescent="0.35">
      <c r="A23" s="108">
        <v>9</v>
      </c>
      <c r="B23" s="104" t="s">
        <v>473</v>
      </c>
      <c r="J23" s="104" t="s">
        <v>545</v>
      </c>
      <c r="K23" s="104" t="s">
        <v>545</v>
      </c>
      <c r="M23" s="170"/>
      <c r="N23" s="170"/>
    </row>
    <row r="24" spans="1:14" x14ac:dyDescent="0.35">
      <c r="M24" s="170"/>
      <c r="N24" s="170"/>
    </row>
    <row r="25" spans="1:14" x14ac:dyDescent="0.35">
      <c r="A25" s="108" t="s">
        <v>482</v>
      </c>
      <c r="B25" s="45" t="s">
        <v>483</v>
      </c>
    </row>
    <row r="26" spans="1:14" x14ac:dyDescent="0.35">
      <c r="A26" s="108">
        <v>1</v>
      </c>
      <c r="B26" s="104" t="s">
        <v>76</v>
      </c>
      <c r="J26" s="104" t="s">
        <v>545</v>
      </c>
      <c r="K26" s="104" t="s">
        <v>545</v>
      </c>
    </row>
    <row r="27" spans="1:14" x14ac:dyDescent="0.35">
      <c r="A27" s="108">
        <v>2</v>
      </c>
      <c r="B27" s="104" t="s">
        <v>37</v>
      </c>
      <c r="J27" s="104" t="s">
        <v>545</v>
      </c>
      <c r="K27" s="104" t="s">
        <v>545</v>
      </c>
    </row>
    <row r="28" spans="1:14" x14ac:dyDescent="0.35">
      <c r="A28" s="108">
        <v>3</v>
      </c>
      <c r="B28" s="104" t="s">
        <v>484</v>
      </c>
      <c r="J28" s="104" t="s">
        <v>251</v>
      </c>
      <c r="K28" s="104" t="s">
        <v>251</v>
      </c>
    </row>
    <row r="30" spans="1:14" x14ac:dyDescent="0.35">
      <c r="A30" s="108" t="s">
        <v>485</v>
      </c>
      <c r="B30" s="45" t="s">
        <v>486</v>
      </c>
    </row>
    <row r="31" spans="1:14" x14ac:dyDescent="0.35">
      <c r="A31" s="108">
        <v>1</v>
      </c>
      <c r="B31" s="104" t="s">
        <v>487</v>
      </c>
      <c r="J31" s="104" t="s">
        <v>251</v>
      </c>
      <c r="K31" s="104" t="s">
        <v>251</v>
      </c>
    </row>
    <row r="32" spans="1:14" x14ac:dyDescent="0.35">
      <c r="A32" s="108">
        <v>2</v>
      </c>
      <c r="B32" s="104" t="s">
        <v>488</v>
      </c>
      <c r="J32" s="104" t="s">
        <v>251</v>
      </c>
      <c r="K32" s="104" t="s">
        <v>251</v>
      </c>
    </row>
    <row r="33" spans="1:11" x14ac:dyDescent="0.35">
      <c r="A33" s="108">
        <v>3</v>
      </c>
      <c r="B33" s="104" t="s">
        <v>489</v>
      </c>
      <c r="J33" s="104" t="s">
        <v>251</v>
      </c>
      <c r="K33" s="104" t="s">
        <v>251</v>
      </c>
    </row>
    <row r="34" spans="1:11" x14ac:dyDescent="0.35">
      <c r="A34" s="108">
        <v>4</v>
      </c>
      <c r="B34" s="104" t="s">
        <v>490</v>
      </c>
      <c r="J34" s="104" t="s">
        <v>251</v>
      </c>
      <c r="K34" s="104" t="s">
        <v>251</v>
      </c>
    </row>
    <row r="35" spans="1:11" x14ac:dyDescent="0.35">
      <c r="A35" s="108">
        <v>5</v>
      </c>
      <c r="B35" s="104" t="s">
        <v>491</v>
      </c>
      <c r="J35" s="104" t="s">
        <v>251</v>
      </c>
      <c r="K35" s="104" t="s">
        <v>251</v>
      </c>
    </row>
    <row r="36" spans="1:11" x14ac:dyDescent="0.35">
      <c r="A36" s="108">
        <v>6</v>
      </c>
      <c r="B36" s="104" t="s">
        <v>492</v>
      </c>
      <c r="J36" s="104" t="s">
        <v>251</v>
      </c>
      <c r="K36" s="104" t="s">
        <v>251</v>
      </c>
    </row>
    <row r="37" spans="1:11" x14ac:dyDescent="0.35">
      <c r="A37" s="108">
        <v>7</v>
      </c>
      <c r="B37" s="104" t="s">
        <v>493</v>
      </c>
      <c r="J37" s="104" t="s">
        <v>251</v>
      </c>
      <c r="K37" s="104" t="s">
        <v>251</v>
      </c>
    </row>
    <row r="38" spans="1:11" x14ac:dyDescent="0.35">
      <c r="A38" s="108">
        <v>8</v>
      </c>
      <c r="B38" s="104" t="s">
        <v>494</v>
      </c>
      <c r="J38" s="104" t="s">
        <v>251</v>
      </c>
      <c r="K38" s="104" t="s">
        <v>251</v>
      </c>
    </row>
    <row r="39" spans="1:11" x14ac:dyDescent="0.35">
      <c r="A39" s="108">
        <v>9</v>
      </c>
      <c r="B39" s="104" t="s">
        <v>495</v>
      </c>
      <c r="J39" s="104" t="s">
        <v>251</v>
      </c>
      <c r="K39" s="104" t="s">
        <v>251</v>
      </c>
    </row>
    <row r="40" spans="1:11" x14ac:dyDescent="0.35">
      <c r="A40" s="108">
        <v>10</v>
      </c>
      <c r="B40" s="104" t="s">
        <v>496</v>
      </c>
      <c r="J40" s="104" t="s">
        <v>251</v>
      </c>
      <c r="K40" s="104" t="s">
        <v>251</v>
      </c>
    </row>
    <row r="41" spans="1:11" x14ac:dyDescent="0.35">
      <c r="A41" s="108">
        <v>11</v>
      </c>
      <c r="B41" s="104" t="s">
        <v>497</v>
      </c>
      <c r="J41" s="104" t="s">
        <v>251</v>
      </c>
      <c r="K41" s="104" t="s">
        <v>251</v>
      </c>
    </row>
    <row r="42" spans="1:11" x14ac:dyDescent="0.35">
      <c r="A42" s="108">
        <v>12</v>
      </c>
      <c r="B42" s="104" t="s">
        <v>498</v>
      </c>
      <c r="J42" s="104" t="s">
        <v>251</v>
      </c>
      <c r="K42" s="104" t="s">
        <v>251</v>
      </c>
    </row>
    <row r="43" spans="1:11" x14ac:dyDescent="0.35">
      <c r="A43" s="108">
        <v>13</v>
      </c>
      <c r="B43" s="104" t="s">
        <v>499</v>
      </c>
      <c r="J43" s="104" t="s">
        <v>251</v>
      </c>
      <c r="K43" s="104" t="s">
        <v>251</v>
      </c>
    </row>
    <row r="44" spans="1:11" x14ac:dyDescent="0.35">
      <c r="A44" s="108">
        <v>14</v>
      </c>
      <c r="B44" s="104" t="s">
        <v>500</v>
      </c>
      <c r="J44" s="104" t="s">
        <v>251</v>
      </c>
      <c r="K44" s="104" t="s">
        <v>251</v>
      </c>
    </row>
    <row r="45" spans="1:11" x14ac:dyDescent="0.35">
      <c r="A45" s="108">
        <v>15</v>
      </c>
      <c r="B45" s="104" t="s">
        <v>501</v>
      </c>
      <c r="J45" s="104" t="s">
        <v>251</v>
      </c>
      <c r="K45" s="104" t="s">
        <v>251</v>
      </c>
    </row>
    <row r="46" spans="1:11" x14ac:dyDescent="0.35">
      <c r="A46" s="108">
        <v>16</v>
      </c>
      <c r="B46" s="104" t="s">
        <v>502</v>
      </c>
      <c r="J46" s="104" t="s">
        <v>251</v>
      </c>
      <c r="K46" s="104" t="s">
        <v>251</v>
      </c>
    </row>
    <row r="48" spans="1:11" x14ac:dyDescent="0.35">
      <c r="A48" s="108" t="s">
        <v>503</v>
      </c>
      <c r="B48" s="45" t="s">
        <v>504</v>
      </c>
    </row>
    <row r="49" spans="1:11" x14ac:dyDescent="0.35">
      <c r="A49" s="108">
        <v>1</v>
      </c>
      <c r="B49" s="104" t="s">
        <v>505</v>
      </c>
      <c r="J49" s="104" t="s">
        <v>251</v>
      </c>
      <c r="K49" s="104" t="s">
        <v>251</v>
      </c>
    </row>
    <row r="50" spans="1:11" x14ac:dyDescent="0.35">
      <c r="A50" s="108">
        <v>2</v>
      </c>
      <c r="B50" s="104" t="s">
        <v>506</v>
      </c>
      <c r="J50" s="104" t="s">
        <v>251</v>
      </c>
      <c r="K50" s="104" t="s">
        <v>251</v>
      </c>
    </row>
    <row r="51" spans="1:11" x14ac:dyDescent="0.35">
      <c r="A51" s="108">
        <v>3</v>
      </c>
      <c r="B51" s="104" t="s">
        <v>39</v>
      </c>
      <c r="J51" s="104" t="s">
        <v>251</v>
      </c>
      <c r="K51" s="104" t="s">
        <v>251</v>
      </c>
    </row>
    <row r="52" spans="1:11" x14ac:dyDescent="0.35">
      <c r="A52" s="108">
        <v>4</v>
      </c>
      <c r="B52" s="104" t="s">
        <v>40</v>
      </c>
      <c r="J52" s="104" t="s">
        <v>251</v>
      </c>
      <c r="K52" s="104" t="s">
        <v>251</v>
      </c>
    </row>
    <row r="54" spans="1:11" x14ac:dyDescent="0.35">
      <c r="A54" s="108" t="s">
        <v>507</v>
      </c>
      <c r="B54" s="45" t="s">
        <v>508</v>
      </c>
    </row>
    <row r="55" spans="1:11" x14ac:dyDescent="0.35">
      <c r="A55" s="108">
        <v>1</v>
      </c>
      <c r="B55" s="104" t="s">
        <v>509</v>
      </c>
      <c r="J55" s="104" t="s">
        <v>360</v>
      </c>
      <c r="K55" s="104" t="s">
        <v>360</v>
      </c>
    </row>
    <row r="56" spans="1:11" x14ac:dyDescent="0.35">
      <c r="A56" s="108">
        <v>2</v>
      </c>
      <c r="B56" s="104" t="s">
        <v>510</v>
      </c>
      <c r="J56" s="104" t="s">
        <v>360</v>
      </c>
      <c r="K56" s="104" t="s">
        <v>360</v>
      </c>
    </row>
    <row r="57" spans="1:11" x14ac:dyDescent="0.35">
      <c r="A57" s="108">
        <v>3</v>
      </c>
      <c r="B57" s="104" t="s">
        <v>511</v>
      </c>
      <c r="J57" s="104" t="s">
        <v>361</v>
      </c>
      <c r="K57" s="104" t="s">
        <v>361</v>
      </c>
    </row>
    <row r="58" spans="1:11" x14ac:dyDescent="0.35">
      <c r="A58" s="108">
        <v>4</v>
      </c>
      <c r="B58" s="104" t="s">
        <v>512</v>
      </c>
      <c r="J58" s="104" t="s">
        <v>361</v>
      </c>
      <c r="K58" s="104" t="s">
        <v>361</v>
      </c>
    </row>
    <row r="59" spans="1:11" x14ac:dyDescent="0.35">
      <c r="A59" s="108">
        <v>5</v>
      </c>
      <c r="B59" s="104" t="s">
        <v>513</v>
      </c>
      <c r="J59" s="104" t="s">
        <v>361</v>
      </c>
      <c r="K59" s="104" t="s">
        <v>361</v>
      </c>
    </row>
    <row r="60" spans="1:11" x14ac:dyDescent="0.35">
      <c r="A60" s="108">
        <v>6</v>
      </c>
      <c r="B60" s="104" t="s">
        <v>514</v>
      </c>
      <c r="J60" s="104" t="s">
        <v>251</v>
      </c>
      <c r="K60" s="104" t="s">
        <v>251</v>
      </c>
    </row>
    <row r="61" spans="1:11" x14ac:dyDescent="0.35">
      <c r="A61" s="108">
        <v>7</v>
      </c>
      <c r="B61" s="104" t="s">
        <v>515</v>
      </c>
      <c r="J61" s="104" t="s">
        <v>251</v>
      </c>
      <c r="K61" s="104" t="s">
        <v>251</v>
      </c>
    </row>
    <row r="62" spans="1:11" x14ac:dyDescent="0.35">
      <c r="A62" s="108">
        <v>8</v>
      </c>
      <c r="B62" s="104" t="s">
        <v>498</v>
      </c>
      <c r="J62" s="104" t="s">
        <v>360</v>
      </c>
      <c r="K62" s="104" t="s">
        <v>360</v>
      </c>
    </row>
    <row r="64" spans="1:11" x14ac:dyDescent="0.35">
      <c r="A64" s="108" t="s">
        <v>516</v>
      </c>
      <c r="B64" s="45" t="s">
        <v>517</v>
      </c>
    </row>
    <row r="65" spans="1:11" x14ac:dyDescent="0.35">
      <c r="A65" s="108">
        <v>1</v>
      </c>
      <c r="B65" s="104" t="s">
        <v>518</v>
      </c>
      <c r="J65" s="104" t="s">
        <v>252</v>
      </c>
      <c r="K65" s="104" t="s">
        <v>252</v>
      </c>
    </row>
    <row r="66" spans="1:11" x14ac:dyDescent="0.35">
      <c r="A66" s="108">
        <v>2</v>
      </c>
      <c r="B66" s="104" t="s">
        <v>519</v>
      </c>
      <c r="J66" s="104" t="s">
        <v>252</v>
      </c>
      <c r="K66" s="104" t="s">
        <v>252</v>
      </c>
    </row>
    <row r="67" spans="1:11" x14ac:dyDescent="0.35">
      <c r="A67" s="108">
        <v>3</v>
      </c>
      <c r="B67" s="104" t="s">
        <v>520</v>
      </c>
      <c r="J67" s="104" t="s">
        <v>252</v>
      </c>
      <c r="K67" s="104" t="s">
        <v>252</v>
      </c>
    </row>
    <row r="68" spans="1:11" x14ac:dyDescent="0.35">
      <c r="A68" s="108">
        <v>4</v>
      </c>
      <c r="B68" s="104" t="s">
        <v>521</v>
      </c>
      <c r="J68" s="104" t="s">
        <v>252</v>
      </c>
      <c r="K68" s="104" t="s">
        <v>252</v>
      </c>
    </row>
    <row r="69" spans="1:11" x14ac:dyDescent="0.35">
      <c r="A69" s="108">
        <v>5</v>
      </c>
      <c r="B69" s="104" t="s">
        <v>522</v>
      </c>
      <c r="J69" s="104" t="s">
        <v>252</v>
      </c>
      <c r="K69" s="104" t="s">
        <v>252</v>
      </c>
    </row>
    <row r="70" spans="1:11" x14ac:dyDescent="0.35">
      <c r="A70" s="108">
        <v>6</v>
      </c>
      <c r="B70" s="104" t="s">
        <v>523</v>
      </c>
      <c r="J70" s="104" t="s">
        <v>252</v>
      </c>
      <c r="K70" s="104" t="s">
        <v>252</v>
      </c>
    </row>
    <row r="71" spans="1:11" x14ac:dyDescent="0.35">
      <c r="A71" s="108">
        <v>7</v>
      </c>
      <c r="B71" s="104" t="s">
        <v>524</v>
      </c>
      <c r="J71" s="104" t="s">
        <v>252</v>
      </c>
      <c r="K71" s="104" t="s">
        <v>252</v>
      </c>
    </row>
    <row r="72" spans="1:11" x14ac:dyDescent="0.35">
      <c r="A72" s="108">
        <v>8</v>
      </c>
      <c r="B72" s="104" t="s">
        <v>525</v>
      </c>
      <c r="J72" s="104" t="s">
        <v>252</v>
      </c>
      <c r="K72" s="104" t="s">
        <v>252</v>
      </c>
    </row>
    <row r="74" spans="1:11" x14ac:dyDescent="0.35">
      <c r="A74" s="108" t="s">
        <v>526</v>
      </c>
      <c r="B74" s="45" t="s">
        <v>527</v>
      </c>
    </row>
    <row r="75" spans="1:11" x14ac:dyDescent="0.35">
      <c r="A75" s="108">
        <v>1</v>
      </c>
      <c r="B75" s="104" t="s">
        <v>528</v>
      </c>
      <c r="J75" s="104" t="s">
        <v>252</v>
      </c>
      <c r="K75" s="104" t="s">
        <v>252</v>
      </c>
    </row>
    <row r="76" spans="1:11" x14ac:dyDescent="0.35">
      <c r="A76" s="108">
        <v>2</v>
      </c>
      <c r="B76" s="104" t="s">
        <v>529</v>
      </c>
      <c r="J76" s="104" t="s">
        <v>252</v>
      </c>
      <c r="K76" s="104" t="s">
        <v>252</v>
      </c>
    </row>
    <row r="77" spans="1:11" x14ac:dyDescent="0.35">
      <c r="A77" s="108">
        <v>3</v>
      </c>
      <c r="B77" s="104" t="s">
        <v>530</v>
      </c>
      <c r="J77" s="104" t="s">
        <v>252</v>
      </c>
      <c r="K77" s="104" t="s">
        <v>252</v>
      </c>
    </row>
    <row r="78" spans="1:11" x14ac:dyDescent="0.35">
      <c r="A78" s="108">
        <v>4</v>
      </c>
      <c r="B78" s="104" t="s">
        <v>183</v>
      </c>
      <c r="J78" s="104" t="s">
        <v>545</v>
      </c>
      <c r="K78" s="104" t="s">
        <v>545</v>
      </c>
    </row>
    <row r="79" spans="1:11" x14ac:dyDescent="0.35">
      <c r="A79" s="108">
        <v>5</v>
      </c>
      <c r="B79" s="104" t="s">
        <v>531</v>
      </c>
      <c r="J79" s="104" t="s">
        <v>252</v>
      </c>
      <c r="K79" s="104" t="s">
        <v>252</v>
      </c>
    </row>
    <row r="80" spans="1:11" x14ac:dyDescent="0.35">
      <c r="A80" s="108">
        <v>6</v>
      </c>
      <c r="B80" s="104" t="s">
        <v>532</v>
      </c>
      <c r="J80" s="104" t="s">
        <v>545</v>
      </c>
      <c r="K80" s="104" t="s">
        <v>545</v>
      </c>
    </row>
    <row r="81" spans="1:11" x14ac:dyDescent="0.35">
      <c r="A81" s="108">
        <v>7</v>
      </c>
      <c r="B81" s="104" t="s">
        <v>533</v>
      </c>
      <c r="J81" s="104" t="s">
        <v>545</v>
      </c>
      <c r="K81" s="104" t="s">
        <v>545</v>
      </c>
    </row>
    <row r="83" spans="1:11" x14ac:dyDescent="0.35">
      <c r="A83" s="108" t="s">
        <v>534</v>
      </c>
      <c r="B83" s="45" t="s">
        <v>535</v>
      </c>
    </row>
    <row r="84" spans="1:11" x14ac:dyDescent="0.35">
      <c r="A84" s="108">
        <v>1</v>
      </c>
      <c r="B84" s="104" t="s">
        <v>536</v>
      </c>
      <c r="J84" s="104" t="s">
        <v>251</v>
      </c>
      <c r="K84" s="104" t="s">
        <v>251</v>
      </c>
    </row>
    <row r="85" spans="1:11" x14ac:dyDescent="0.35">
      <c r="A85" s="108">
        <v>2</v>
      </c>
      <c r="B85" s="104" t="s">
        <v>537</v>
      </c>
      <c r="J85" s="104" t="s">
        <v>251</v>
      </c>
      <c r="K85" s="104" t="s">
        <v>251</v>
      </c>
    </row>
    <row r="86" spans="1:11" x14ac:dyDescent="0.35">
      <c r="A86" s="108">
        <v>3</v>
      </c>
      <c r="B86" s="104" t="s">
        <v>538</v>
      </c>
      <c r="J86" s="104" t="s">
        <v>545</v>
      </c>
      <c r="K86" s="104" t="s">
        <v>545</v>
      </c>
    </row>
    <row r="87" spans="1:11" x14ac:dyDescent="0.35">
      <c r="A87" s="108">
        <v>4</v>
      </c>
      <c r="B87" s="104" t="s">
        <v>539</v>
      </c>
      <c r="J87" s="104" t="s">
        <v>251</v>
      </c>
      <c r="K87" s="104" t="s">
        <v>251</v>
      </c>
    </row>
    <row r="88" spans="1:11" x14ac:dyDescent="0.35">
      <c r="A88" s="108">
        <v>5</v>
      </c>
      <c r="B88" s="104" t="s">
        <v>540</v>
      </c>
      <c r="J88" s="104" t="s">
        <v>251</v>
      </c>
      <c r="K88" s="104" t="s">
        <v>251</v>
      </c>
    </row>
    <row r="89" spans="1:11" x14ac:dyDescent="0.35">
      <c r="A89" s="108">
        <v>6</v>
      </c>
      <c r="B89" s="104" t="s">
        <v>541</v>
      </c>
      <c r="J89" s="104" t="s">
        <v>251</v>
      </c>
      <c r="K89" s="104" t="s">
        <v>251</v>
      </c>
    </row>
    <row r="90" spans="1:11" x14ac:dyDescent="0.35">
      <c r="A90" s="108">
        <v>7</v>
      </c>
      <c r="B90" s="104" t="s">
        <v>542</v>
      </c>
      <c r="J90" s="104" t="s">
        <v>545</v>
      </c>
      <c r="K90" s="104" t="s">
        <v>545</v>
      </c>
    </row>
    <row r="91" spans="1:11" x14ac:dyDescent="0.35">
      <c r="A91" s="108">
        <v>8</v>
      </c>
      <c r="B91" s="104" t="s">
        <v>543</v>
      </c>
      <c r="J91" s="104" t="s">
        <v>251</v>
      </c>
      <c r="K91" s="104" t="s">
        <v>251</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pageSetUpPr fitToPage="1"/>
  </sheetPr>
  <dimension ref="A1:AM39"/>
  <sheetViews>
    <sheetView topLeftCell="A13" zoomScaleNormal="100" workbookViewId="0">
      <selection activeCell="A5" sqref="A5"/>
    </sheetView>
  </sheetViews>
  <sheetFormatPr defaultRowHeight="14.5" outlineLevelCol="1" x14ac:dyDescent="0.35"/>
  <cols>
    <col min="1" max="1" width="29" bestFit="1" customWidth="1"/>
    <col min="2" max="2" width="15.26953125" bestFit="1" customWidth="1"/>
    <col min="3" max="3" width="1.453125" customWidth="1"/>
    <col min="4" max="4" width="17.7265625" customWidth="1"/>
    <col min="5" max="5" width="1.453125" customWidth="1"/>
    <col min="6" max="6" width="15.26953125" bestFit="1" customWidth="1"/>
    <col min="7" max="7" width="17.81640625" bestFit="1" customWidth="1"/>
    <col min="8" max="8" width="5.26953125" style="104" bestFit="1" customWidth="1"/>
    <col min="9" max="9" width="21.453125" customWidth="1"/>
    <col min="10" max="10" width="14.54296875" customWidth="1"/>
    <col min="11" max="11" width="1.26953125" customWidth="1"/>
    <col min="12" max="14" width="11" bestFit="1" customWidth="1"/>
    <col min="15" max="20" width="9.453125" customWidth="1" outlineLevel="1"/>
    <col min="21" max="23" width="10" customWidth="1" outlineLevel="1"/>
    <col min="24" max="35" width="10" bestFit="1" customWidth="1" outlineLevel="1"/>
    <col min="36" max="36" width="10" bestFit="1" customWidth="1"/>
    <col min="37" max="37" width="9.26953125" bestFit="1" customWidth="1"/>
  </cols>
  <sheetData>
    <row r="1" spans="1:37" s="45" customFormat="1" x14ac:dyDescent="0.35">
      <c r="A1" s="45" t="s">
        <v>87</v>
      </c>
    </row>
    <row r="2" spans="1:37" s="45" customFormat="1" x14ac:dyDescent="0.35">
      <c r="A2" s="45" t="s">
        <v>370</v>
      </c>
    </row>
    <row r="3" spans="1:37" s="45" customFormat="1" x14ac:dyDescent="0.35"/>
    <row r="4" spans="1:37" s="45" customFormat="1" ht="29" x14ac:dyDescent="0.35">
      <c r="A4" s="45" t="s">
        <v>158</v>
      </c>
      <c r="B4" s="45" t="s">
        <v>46</v>
      </c>
      <c r="D4" s="45" t="s">
        <v>53</v>
      </c>
      <c r="F4" s="45" t="s">
        <v>89</v>
      </c>
      <c r="G4" s="45" t="s">
        <v>128</v>
      </c>
      <c r="H4" s="45" t="s">
        <v>164</v>
      </c>
      <c r="I4" s="97"/>
      <c r="J4" s="97"/>
      <c r="L4" s="97" t="s">
        <v>102</v>
      </c>
      <c r="M4" s="97" t="s">
        <v>103</v>
      </c>
      <c r="N4" s="97" t="s">
        <v>104</v>
      </c>
      <c r="O4" s="97" t="s">
        <v>105</v>
      </c>
      <c r="P4" s="97" t="s">
        <v>106</v>
      </c>
      <c r="Q4" s="97" t="s">
        <v>107</v>
      </c>
      <c r="R4" s="97" t="s">
        <v>108</v>
      </c>
      <c r="S4" s="97" t="s">
        <v>109</v>
      </c>
      <c r="T4" s="97" t="s">
        <v>110</v>
      </c>
      <c r="U4" s="97" t="s">
        <v>111</v>
      </c>
      <c r="V4" s="97" t="s">
        <v>112</v>
      </c>
      <c r="W4" s="97" t="s">
        <v>113</v>
      </c>
      <c r="X4" s="97" t="s">
        <v>114</v>
      </c>
      <c r="Y4" s="97" t="s">
        <v>115</v>
      </c>
      <c r="Z4" s="97" t="s">
        <v>116</v>
      </c>
      <c r="AA4" s="97" t="s">
        <v>117</v>
      </c>
      <c r="AB4" s="97" t="s">
        <v>118</v>
      </c>
      <c r="AC4" s="97" t="s">
        <v>119</v>
      </c>
      <c r="AD4" s="97" t="s">
        <v>120</v>
      </c>
      <c r="AE4" s="97" t="s">
        <v>121</v>
      </c>
      <c r="AF4" s="97" t="s">
        <v>122</v>
      </c>
      <c r="AG4" s="97" t="s">
        <v>123</v>
      </c>
      <c r="AH4" s="97" t="s">
        <v>124</v>
      </c>
      <c r="AI4" s="97" t="s">
        <v>125</v>
      </c>
      <c r="AJ4" s="97" t="s">
        <v>126</v>
      </c>
    </row>
    <row r="5" spans="1:37" x14ac:dyDescent="0.35">
      <c r="A5" t="s">
        <v>88</v>
      </c>
      <c r="B5" s="107">
        <f>+'DoMin Template'!R43</f>
        <v>0</v>
      </c>
      <c r="C5" s="46"/>
      <c r="D5" s="107">
        <v>0</v>
      </c>
      <c r="E5" s="46"/>
      <c r="F5" s="107">
        <f t="shared" ref="F5:F10" si="0">+B5+D5</f>
        <v>0</v>
      </c>
      <c r="G5" s="107">
        <f>+'DoMin Template'!Q48</f>
        <v>0</v>
      </c>
      <c r="H5" s="46">
        <f t="shared" ref="H5:H10" si="1">RANK(G5,$G$5:$G$10,9)</f>
        <v>1</v>
      </c>
      <c r="I5" s="107"/>
      <c r="J5" s="129"/>
      <c r="L5" s="75">
        <v>0</v>
      </c>
      <c r="M5" s="75">
        <v>0</v>
      </c>
      <c r="N5" s="75">
        <v>0</v>
      </c>
      <c r="O5" s="75">
        <v>0</v>
      </c>
      <c r="P5" s="75">
        <v>0</v>
      </c>
      <c r="Q5" s="75">
        <v>0</v>
      </c>
      <c r="R5" s="75">
        <v>0</v>
      </c>
      <c r="S5" s="75">
        <v>0</v>
      </c>
      <c r="T5" s="75">
        <v>0</v>
      </c>
      <c r="U5" s="75">
        <v>0</v>
      </c>
      <c r="V5" s="75">
        <v>0</v>
      </c>
      <c r="W5" s="75">
        <v>0</v>
      </c>
      <c r="X5" s="75">
        <v>0</v>
      </c>
      <c r="Y5" s="75">
        <v>0</v>
      </c>
      <c r="Z5" s="75">
        <v>0</v>
      </c>
      <c r="AA5" s="75">
        <v>0</v>
      </c>
      <c r="AB5" s="75">
        <v>0</v>
      </c>
      <c r="AC5" s="75">
        <v>0</v>
      </c>
      <c r="AD5" s="75">
        <v>0</v>
      </c>
      <c r="AE5" s="75">
        <v>0</v>
      </c>
      <c r="AF5" s="75">
        <v>0</v>
      </c>
      <c r="AG5" s="75">
        <v>0</v>
      </c>
      <c r="AH5" s="75">
        <v>0</v>
      </c>
      <c r="AI5" s="75">
        <v>0</v>
      </c>
      <c r="AJ5" s="75">
        <v>0</v>
      </c>
      <c r="AK5" t="b">
        <f t="shared" ref="AK5:AK10" si="2">SUM(L5:AJ5)=D5</f>
        <v>1</v>
      </c>
    </row>
    <row r="6" spans="1:37" x14ac:dyDescent="0.35">
      <c r="A6" t="s">
        <v>90</v>
      </c>
      <c r="B6" s="107">
        <f>+'DoMin+BLM Template'!S46</f>
        <v>0</v>
      </c>
      <c r="C6" s="46"/>
      <c r="D6" s="107">
        <v>0</v>
      </c>
      <c r="E6" s="46"/>
      <c r="F6" s="107">
        <f t="shared" si="0"/>
        <v>0</v>
      </c>
      <c r="G6" s="107">
        <f>+'DoMin+BLM Template'!R51</f>
        <v>0</v>
      </c>
      <c r="H6" s="46">
        <f t="shared" si="1"/>
        <v>1</v>
      </c>
      <c r="I6" s="107"/>
      <c r="J6" s="129"/>
      <c r="L6" s="75">
        <v>0</v>
      </c>
      <c r="M6" s="75">
        <v>0</v>
      </c>
      <c r="N6" s="75">
        <v>0</v>
      </c>
      <c r="O6" s="75">
        <v>0</v>
      </c>
      <c r="P6" s="75">
        <v>0</v>
      </c>
      <c r="Q6" s="75">
        <v>0</v>
      </c>
      <c r="R6" s="75">
        <v>0</v>
      </c>
      <c r="S6" s="75">
        <v>0</v>
      </c>
      <c r="T6" s="75">
        <v>0</v>
      </c>
      <c r="U6" s="75">
        <v>0</v>
      </c>
      <c r="V6" s="75">
        <v>0</v>
      </c>
      <c r="W6" s="75">
        <v>0</v>
      </c>
      <c r="X6" s="75">
        <v>0</v>
      </c>
      <c r="Y6" s="75">
        <v>0</v>
      </c>
      <c r="Z6" s="75">
        <v>0</v>
      </c>
      <c r="AA6" s="75">
        <v>0</v>
      </c>
      <c r="AB6" s="75">
        <v>0</v>
      </c>
      <c r="AC6" s="75">
        <v>0</v>
      </c>
      <c r="AD6" s="75">
        <v>0</v>
      </c>
      <c r="AE6" s="75">
        <v>0</v>
      </c>
      <c r="AF6" s="75">
        <v>0</v>
      </c>
      <c r="AG6" s="75">
        <v>0</v>
      </c>
      <c r="AH6" s="75">
        <v>0</v>
      </c>
      <c r="AI6" s="75">
        <v>0</v>
      </c>
      <c r="AJ6" s="75">
        <v>0</v>
      </c>
      <c r="AK6" s="104" t="b">
        <f t="shared" si="2"/>
        <v>1</v>
      </c>
    </row>
    <row r="7" spans="1:37" x14ac:dyDescent="0.35">
      <c r="A7" t="s">
        <v>92</v>
      </c>
      <c r="B7" s="107">
        <f>+'Option 4A'!T67</f>
        <v>8496906</v>
      </c>
      <c r="C7" s="46"/>
      <c r="D7" s="107">
        <f>+'Option 4A'!T82</f>
        <v>2985595.52</v>
      </c>
      <c r="E7" s="46"/>
      <c r="F7" s="107">
        <f>+B7+D7</f>
        <v>11482501.52</v>
      </c>
      <c r="G7" s="107">
        <f>+'Option 4A'!S87</f>
        <v>9352371.271716537</v>
      </c>
      <c r="H7" s="46">
        <f t="shared" si="1"/>
        <v>5</v>
      </c>
      <c r="I7" s="107"/>
      <c r="J7" s="129"/>
      <c r="L7" s="75">
        <f>+'Option 4A'!V82</f>
        <v>2154000</v>
      </c>
      <c r="M7" s="75">
        <f>+'Option 4A'!W82</f>
        <v>2367893</v>
      </c>
      <c r="N7" s="75">
        <f>+'Option 4A'!X82</f>
        <v>0</v>
      </c>
      <c r="O7" s="75">
        <f>+'Option 4A'!Y82</f>
        <v>0</v>
      </c>
      <c r="P7" s="75">
        <f>+'Option 4A'!Z82</f>
        <v>0</v>
      </c>
      <c r="Q7" s="75">
        <f>+'Option 4A'!AA82</f>
        <v>0</v>
      </c>
      <c r="R7" s="75">
        <f>+'Option 4A'!AB82</f>
        <v>0</v>
      </c>
      <c r="S7" s="75">
        <f>+'Option 4A'!AC82</f>
        <v>0</v>
      </c>
      <c r="T7" s="75">
        <f>+'Option 4A'!AD82</f>
        <v>0</v>
      </c>
      <c r="U7" s="75">
        <f>+'Option 4A'!AE82</f>
        <v>0</v>
      </c>
      <c r="V7" s="75">
        <f>+'Option 4A'!AF82</f>
        <v>0</v>
      </c>
      <c r="W7" s="75">
        <f>+'Option 4A'!AG82</f>
        <v>0</v>
      </c>
      <c r="X7" s="75">
        <f>+'Option 4A'!AH82</f>
        <v>0</v>
      </c>
      <c r="Y7" s="75">
        <f>+'Option 4A'!AI82</f>
        <v>0</v>
      </c>
      <c r="Z7" s="75">
        <f>+'Option 4A'!AJ82</f>
        <v>0</v>
      </c>
      <c r="AA7" s="75">
        <f>+'Option 4A'!AK82</f>
        <v>0</v>
      </c>
      <c r="AB7" s="75">
        <f>+'Option 4A'!AL82</f>
        <v>0</v>
      </c>
      <c r="AC7" s="75">
        <f>+'Option 4A'!AM82</f>
        <v>0</v>
      </c>
      <c r="AD7" s="75">
        <f>+'Option 4A'!AN82</f>
        <v>0</v>
      </c>
      <c r="AE7" s="75">
        <f>+'Option 4A'!AO82</f>
        <v>0</v>
      </c>
      <c r="AF7" s="75">
        <f>+'Option 4A'!AP82</f>
        <v>0</v>
      </c>
      <c r="AG7" s="75">
        <f>+'Option 4A'!AQ82</f>
        <v>0</v>
      </c>
      <c r="AH7" s="75">
        <f>+'Option 4A'!AR82</f>
        <v>0</v>
      </c>
      <c r="AI7" s="75">
        <f>+'Option 4A'!AS82</f>
        <v>0</v>
      </c>
      <c r="AJ7" s="75">
        <f>+'Option 4A'!AT82</f>
        <v>-1536297.48</v>
      </c>
      <c r="AK7" s="104" t="b">
        <f t="shared" si="2"/>
        <v>1</v>
      </c>
    </row>
    <row r="8" spans="1:37" x14ac:dyDescent="0.35">
      <c r="A8" t="s">
        <v>93</v>
      </c>
      <c r="B8" s="107">
        <f>+'Option 4B'!T70</f>
        <v>13518690</v>
      </c>
      <c r="C8" s="46"/>
      <c r="D8" s="107">
        <f>+'Option 4B'!T83</f>
        <v>1619835.52</v>
      </c>
      <c r="E8" s="46"/>
      <c r="F8" s="107">
        <f>+B8+D8</f>
        <v>15138525.52</v>
      </c>
      <c r="G8" s="107">
        <f>+'Option 4B'!S88</f>
        <v>10846798.640231427</v>
      </c>
      <c r="H8" s="46">
        <f t="shared" si="1"/>
        <v>6</v>
      </c>
      <c r="I8" s="107"/>
      <c r="J8" s="129"/>
      <c r="L8" s="75">
        <f>+'Option 4B'!V83</f>
        <v>20000</v>
      </c>
      <c r="M8" s="75">
        <f>+'Option 4B'!W83</f>
        <v>2367893</v>
      </c>
      <c r="N8" s="75">
        <f>+'Option 4B'!X83</f>
        <v>0</v>
      </c>
      <c r="O8" s="75">
        <f>+'Option 4B'!Y83</f>
        <v>0</v>
      </c>
      <c r="P8" s="75">
        <f>+'Option 4B'!Z83</f>
        <v>0</v>
      </c>
      <c r="Q8" s="75">
        <f>+'Option 4B'!AA83</f>
        <v>0</v>
      </c>
      <c r="R8" s="75">
        <f>+'Option 4B'!AB83</f>
        <v>0</v>
      </c>
      <c r="S8" s="75">
        <f>+'Option 4B'!AC83</f>
        <v>0</v>
      </c>
      <c r="T8" s="75">
        <f>+'Option 4B'!AD83</f>
        <v>0</v>
      </c>
      <c r="U8" s="75">
        <f>+'Option 4B'!AE83</f>
        <v>0</v>
      </c>
      <c r="V8" s="75">
        <f>+'Option 4B'!AF83</f>
        <v>0</v>
      </c>
      <c r="W8" s="75">
        <f>+'Option 4B'!AG83</f>
        <v>0</v>
      </c>
      <c r="X8" s="75">
        <f>+'Option 4B'!AH83</f>
        <v>0</v>
      </c>
      <c r="Y8" s="75">
        <f>+'Option 4B'!AI83</f>
        <v>0</v>
      </c>
      <c r="Z8" s="75">
        <f>+'Option 4B'!AJ83</f>
        <v>0</v>
      </c>
      <c r="AA8" s="75">
        <f>+'Option 4B'!AK83</f>
        <v>0</v>
      </c>
      <c r="AB8" s="75">
        <f>+'Option 4B'!AL83</f>
        <v>0</v>
      </c>
      <c r="AC8" s="75">
        <f>+'Option 4B'!AM83</f>
        <v>0</v>
      </c>
      <c r="AD8" s="75">
        <f>+'Option 4B'!AN83</f>
        <v>0</v>
      </c>
      <c r="AE8" s="75">
        <f>+'Option 4B'!AO83</f>
        <v>0</v>
      </c>
      <c r="AF8" s="75">
        <f>+'Option 4B'!AP83</f>
        <v>0</v>
      </c>
      <c r="AG8" s="75">
        <f>+'Option 4B'!AQ83</f>
        <v>0</v>
      </c>
      <c r="AH8" s="75">
        <f>+'Option 4B'!AR83</f>
        <v>0</v>
      </c>
      <c r="AI8" s="75">
        <f>+'Option 4B'!AS83</f>
        <v>0</v>
      </c>
      <c r="AJ8" s="75">
        <f>+'Option 4B'!AT83</f>
        <v>-768057.48</v>
      </c>
      <c r="AK8" s="104" t="b">
        <f t="shared" si="2"/>
        <v>1</v>
      </c>
    </row>
    <row r="9" spans="1:37" x14ac:dyDescent="0.35">
      <c r="A9" s="5" t="s">
        <v>95</v>
      </c>
      <c r="B9" s="107">
        <f>+'Option - Cap Rev Funding'!T53</f>
        <v>0</v>
      </c>
      <c r="C9" s="46"/>
      <c r="D9" s="107">
        <f>+'Option - Cap Rev Funding'!T67</f>
        <v>0</v>
      </c>
      <c r="E9" s="46"/>
      <c r="F9" s="107">
        <f t="shared" si="0"/>
        <v>0</v>
      </c>
      <c r="G9" s="107">
        <f>+'Option - Cap Rev Funding'!S72</f>
        <v>0</v>
      </c>
      <c r="H9" s="46">
        <f t="shared" si="1"/>
        <v>1</v>
      </c>
      <c r="I9" s="107"/>
      <c r="J9" s="129"/>
      <c r="L9" s="75">
        <f>+'Option - Cap Rev Funding'!V67</f>
        <v>0</v>
      </c>
      <c r="M9" s="75">
        <f>+'Option - Cap Rev Funding'!W67</f>
        <v>0</v>
      </c>
      <c r="N9" s="75">
        <f>+'Option - Cap Rev Funding'!X67</f>
        <v>0</v>
      </c>
      <c r="O9" s="75">
        <f>+'Option - Cap Rev Funding'!Y67</f>
        <v>0</v>
      </c>
      <c r="P9" s="75">
        <f>+'Option - Cap Rev Funding'!Z67</f>
        <v>0</v>
      </c>
      <c r="Q9" s="75">
        <f>+'Option - Cap Rev Funding'!AA67</f>
        <v>0</v>
      </c>
      <c r="R9" s="75">
        <f>+'Option - Cap Rev Funding'!AB67</f>
        <v>0</v>
      </c>
      <c r="S9" s="75">
        <f>+'Option - Cap Rev Funding'!AC67</f>
        <v>0</v>
      </c>
      <c r="T9" s="75">
        <f>+'Option - Cap Rev Funding'!AD67</f>
        <v>0</v>
      </c>
      <c r="U9" s="75">
        <f>+'Option - Cap Rev Funding'!AE67</f>
        <v>0</v>
      </c>
      <c r="V9" s="75">
        <f>+'Option - Cap Rev Funding'!AF67</f>
        <v>0</v>
      </c>
      <c r="W9" s="75">
        <f>+'Option - Cap Rev Funding'!AG67</f>
        <v>0</v>
      </c>
      <c r="X9" s="75">
        <f>+'Option - Cap Rev Funding'!AH67</f>
        <v>0</v>
      </c>
      <c r="Y9" s="75">
        <f>+'Option - Cap Rev Funding'!AI67</f>
        <v>0</v>
      </c>
      <c r="Z9" s="75">
        <f>+'Option - Cap Rev Funding'!AJ67</f>
        <v>0</v>
      </c>
      <c r="AA9" s="75">
        <f>+'Option - Cap Rev Funding'!AK67</f>
        <v>0</v>
      </c>
      <c r="AB9" s="75">
        <f>+'Option - Cap Rev Funding'!AL67</f>
        <v>0</v>
      </c>
      <c r="AC9" s="75">
        <f>+'Option - Cap Rev Funding'!AM67</f>
        <v>0</v>
      </c>
      <c r="AD9" s="75">
        <f>+'Option - Cap Rev Funding'!AN67</f>
        <v>0</v>
      </c>
      <c r="AE9" s="75">
        <f>+'Option - Cap Rev Funding'!AO67</f>
        <v>0</v>
      </c>
      <c r="AF9" s="75">
        <f>+'Option - Cap Rev Funding'!AP67</f>
        <v>0</v>
      </c>
      <c r="AG9" s="75">
        <f>+'Option - Cap Rev Funding'!AQ67</f>
        <v>0</v>
      </c>
      <c r="AH9" s="75">
        <f>+'Option - Cap Rev Funding'!AR67</f>
        <v>0</v>
      </c>
      <c r="AI9" s="75">
        <f>+'Option - Cap Rev Funding'!AS67</f>
        <v>0</v>
      </c>
      <c r="AJ9" s="75">
        <f>+'Option - Cap Rev Funding'!AT67</f>
        <v>0</v>
      </c>
      <c r="AK9" s="104" t="b">
        <f t="shared" si="2"/>
        <v>1</v>
      </c>
    </row>
    <row r="10" spans="1:37" x14ac:dyDescent="0.35">
      <c r="A10" s="5" t="s">
        <v>167</v>
      </c>
      <c r="B10" s="107">
        <f>+'Option 11B'!T53</f>
        <v>4575457</v>
      </c>
      <c r="C10" s="46"/>
      <c r="D10" s="107">
        <f>+'Option 11B'!T70</f>
        <v>4582326.8</v>
      </c>
      <c r="E10" s="46"/>
      <c r="F10" s="107">
        <f t="shared" si="0"/>
        <v>9157783.8000000007</v>
      </c>
      <c r="G10" s="107">
        <f>+'Option 11B'!S75</f>
        <v>8492340.2062737942</v>
      </c>
      <c r="H10" s="46">
        <f t="shared" si="1"/>
        <v>4</v>
      </c>
      <c r="I10" s="107"/>
      <c r="J10" s="129"/>
      <c r="L10" s="75">
        <f>+'Option 11B'!V70</f>
        <v>117000</v>
      </c>
      <c r="M10" s="75">
        <f>+'Option 11B'!W70</f>
        <v>4775346</v>
      </c>
      <c r="N10" s="75">
        <f>+'Option 11B'!X70</f>
        <v>1480304</v>
      </c>
      <c r="O10" s="75">
        <f>+'Option 11B'!Y70</f>
        <v>0</v>
      </c>
      <c r="P10" s="75">
        <f>+'Option 11B'!Z70</f>
        <v>0</v>
      </c>
      <c r="Q10" s="75">
        <f>+'Option 11B'!AA70</f>
        <v>0</v>
      </c>
      <c r="R10" s="75">
        <f>+'Option 11B'!AB70</f>
        <v>0</v>
      </c>
      <c r="S10" s="75">
        <f>+'Option 11B'!AC70</f>
        <v>0</v>
      </c>
      <c r="T10" s="75">
        <f>+'Option 11B'!AD70</f>
        <v>0</v>
      </c>
      <c r="U10" s="75">
        <f>+'Option 11B'!AE70</f>
        <v>0</v>
      </c>
      <c r="V10" s="75">
        <f>+'Option 11B'!AF70</f>
        <v>0</v>
      </c>
      <c r="W10" s="75">
        <f>+'Option 11B'!AG70</f>
        <v>0</v>
      </c>
      <c r="X10" s="75">
        <f>+'Option 11B'!AH70</f>
        <v>0</v>
      </c>
      <c r="Y10" s="75">
        <f>+'Option 11B'!AI70</f>
        <v>0</v>
      </c>
      <c r="Z10" s="75">
        <f>+'Option 11B'!AJ70</f>
        <v>0</v>
      </c>
      <c r="AA10" s="75">
        <f>+'Option 11B'!AK70</f>
        <v>0</v>
      </c>
      <c r="AB10" s="75">
        <f>+'Option 11B'!AL70</f>
        <v>0</v>
      </c>
      <c r="AC10" s="75">
        <f>+'Option 11B'!AM70</f>
        <v>0</v>
      </c>
      <c r="AD10" s="75">
        <f>+'Option 11B'!AN70</f>
        <v>0</v>
      </c>
      <c r="AE10" s="75">
        <f>+'Option 11B'!AO70</f>
        <v>0</v>
      </c>
      <c r="AF10" s="75">
        <f>+'Option 11B'!AP70</f>
        <v>0</v>
      </c>
      <c r="AG10" s="75">
        <f>+'Option 11B'!AQ70</f>
        <v>0</v>
      </c>
      <c r="AH10" s="75">
        <f>+'Option 11B'!AR70</f>
        <v>0</v>
      </c>
      <c r="AI10" s="75">
        <f>+'Option 11B'!AS70</f>
        <v>0</v>
      </c>
      <c r="AJ10" s="75">
        <f>+'Option 11B'!AT70</f>
        <v>-1790323.2</v>
      </c>
      <c r="AK10" s="104" t="b">
        <f t="shared" si="2"/>
        <v>1</v>
      </c>
    </row>
    <row r="11" spans="1:37" x14ac:dyDescent="0.35">
      <c r="B11" s="46"/>
      <c r="C11" s="46"/>
      <c r="D11" s="46"/>
      <c r="E11" s="46"/>
      <c r="F11" s="46"/>
      <c r="G11" s="47"/>
      <c r="H11" s="46"/>
    </row>
    <row r="12" spans="1:37" ht="29" x14ac:dyDescent="0.35">
      <c r="A12" s="45" t="s">
        <v>159</v>
      </c>
      <c r="B12" s="45" t="s">
        <v>46</v>
      </c>
      <c r="C12" s="46"/>
      <c r="D12" s="109" t="s">
        <v>129</v>
      </c>
      <c r="E12" s="46"/>
      <c r="F12" s="109" t="s">
        <v>132</v>
      </c>
      <c r="G12" s="110" t="s">
        <v>128</v>
      </c>
      <c r="H12" s="45" t="s">
        <v>164</v>
      </c>
      <c r="I12" s="97"/>
      <c r="J12" s="97"/>
      <c r="L12" s="97" t="s">
        <v>133</v>
      </c>
      <c r="M12" s="97" t="s">
        <v>134</v>
      </c>
      <c r="N12" s="97" t="s">
        <v>135</v>
      </c>
      <c r="O12" s="97" t="s">
        <v>136</v>
      </c>
      <c r="P12" s="97" t="s">
        <v>137</v>
      </c>
      <c r="Q12" s="97" t="s">
        <v>138</v>
      </c>
      <c r="R12" s="97" t="s">
        <v>139</v>
      </c>
      <c r="S12" s="97" t="s">
        <v>140</v>
      </c>
      <c r="T12" s="97" t="s">
        <v>141</v>
      </c>
      <c r="U12" s="97" t="s">
        <v>142</v>
      </c>
      <c r="V12" s="97" t="s">
        <v>143</v>
      </c>
      <c r="W12" s="97" t="s">
        <v>144</v>
      </c>
      <c r="X12" s="97" t="s">
        <v>145</v>
      </c>
      <c r="Y12" s="97" t="s">
        <v>146</v>
      </c>
      <c r="Z12" s="97" t="s">
        <v>147</v>
      </c>
      <c r="AA12" s="97" t="s">
        <v>148</v>
      </c>
      <c r="AB12" s="97" t="s">
        <v>149</v>
      </c>
      <c r="AC12" s="97" t="s">
        <v>150</v>
      </c>
      <c r="AD12" s="97" t="s">
        <v>151</v>
      </c>
      <c r="AE12" s="97" t="s">
        <v>152</v>
      </c>
      <c r="AF12" s="97" t="s">
        <v>153</v>
      </c>
      <c r="AG12" s="97" t="s">
        <v>154</v>
      </c>
      <c r="AH12" s="97" t="s">
        <v>155</v>
      </c>
      <c r="AI12" s="97" t="s">
        <v>156</v>
      </c>
      <c r="AJ12" s="97" t="s">
        <v>157</v>
      </c>
    </row>
    <row r="13" spans="1:37" x14ac:dyDescent="0.35">
      <c r="A13" s="104" t="s">
        <v>88</v>
      </c>
      <c r="B13" s="107">
        <f>+'DoMin Template'!R43</f>
        <v>0</v>
      </c>
      <c r="C13" s="46"/>
      <c r="D13" s="107">
        <v>0</v>
      </c>
      <c r="E13" s="46"/>
      <c r="F13" s="107">
        <f>+B13+D13</f>
        <v>0</v>
      </c>
      <c r="G13" s="107">
        <f>+'DoMin Template'!Q48</f>
        <v>0</v>
      </c>
      <c r="H13" s="46">
        <f t="shared" ref="H13:H18" si="3">RANK(G13,$G$13:$G$18,9)</f>
        <v>1</v>
      </c>
      <c r="I13" s="107"/>
      <c r="J13" s="129"/>
      <c r="L13" s="107">
        <v>0</v>
      </c>
      <c r="M13" s="107">
        <v>0</v>
      </c>
      <c r="N13" s="107">
        <v>0</v>
      </c>
      <c r="O13" s="107">
        <v>0</v>
      </c>
      <c r="P13" s="107">
        <v>0</v>
      </c>
      <c r="Q13" s="107">
        <v>0</v>
      </c>
      <c r="R13" s="107">
        <v>0</v>
      </c>
      <c r="S13" s="107">
        <v>0</v>
      </c>
      <c r="T13" s="107">
        <v>0</v>
      </c>
      <c r="U13" s="107">
        <v>0</v>
      </c>
      <c r="V13" s="107">
        <v>0</v>
      </c>
      <c r="W13" s="107">
        <v>0</v>
      </c>
      <c r="X13" s="107">
        <v>0</v>
      </c>
      <c r="Y13" s="107">
        <v>0</v>
      </c>
      <c r="Z13" s="107">
        <v>0</v>
      </c>
      <c r="AA13" s="107">
        <v>0</v>
      </c>
      <c r="AB13" s="107">
        <v>0</v>
      </c>
      <c r="AC13" s="107">
        <v>0</v>
      </c>
      <c r="AD13" s="107">
        <v>0</v>
      </c>
      <c r="AE13" s="107">
        <v>0</v>
      </c>
      <c r="AF13" s="107">
        <v>0</v>
      </c>
      <c r="AG13" s="107">
        <v>0</v>
      </c>
      <c r="AH13" s="107">
        <v>0</v>
      </c>
      <c r="AI13" s="107">
        <v>0</v>
      </c>
      <c r="AJ13" s="107">
        <v>0</v>
      </c>
      <c r="AK13" s="104" t="b">
        <f t="shared" ref="AK13:AK18" si="4">SUM(L13:AJ13)=D13</f>
        <v>1</v>
      </c>
    </row>
    <row r="14" spans="1:37" s="104" customFormat="1" x14ac:dyDescent="0.35">
      <c r="A14" s="104" t="s">
        <v>90</v>
      </c>
      <c r="B14" s="107">
        <f>+'DoMin+BLM Template'!S46</f>
        <v>0</v>
      </c>
      <c r="C14" s="46"/>
      <c r="D14" s="107">
        <v>0</v>
      </c>
      <c r="E14" s="46"/>
      <c r="F14" s="107">
        <f t="shared" ref="F14:F18" si="5">+B14+D14</f>
        <v>0</v>
      </c>
      <c r="G14" s="107">
        <f>+'DoMin+BLM Template'!R51</f>
        <v>0</v>
      </c>
      <c r="H14" s="46">
        <f t="shared" si="3"/>
        <v>1</v>
      </c>
      <c r="I14" s="107"/>
      <c r="J14" s="129"/>
      <c r="L14" s="107">
        <v>0</v>
      </c>
      <c r="M14" s="107">
        <v>0</v>
      </c>
      <c r="N14" s="107">
        <v>0</v>
      </c>
      <c r="O14" s="107">
        <v>0</v>
      </c>
      <c r="P14" s="107">
        <v>0</v>
      </c>
      <c r="Q14" s="107">
        <v>0</v>
      </c>
      <c r="R14" s="107">
        <v>0</v>
      </c>
      <c r="S14" s="107">
        <v>0</v>
      </c>
      <c r="T14" s="107">
        <v>0</v>
      </c>
      <c r="U14" s="107">
        <v>0</v>
      </c>
      <c r="V14" s="107">
        <v>0</v>
      </c>
      <c r="W14" s="107">
        <v>0</v>
      </c>
      <c r="X14" s="107">
        <v>0</v>
      </c>
      <c r="Y14" s="107">
        <v>0</v>
      </c>
      <c r="Z14" s="107">
        <v>0</v>
      </c>
      <c r="AA14" s="107">
        <v>0</v>
      </c>
      <c r="AB14" s="107">
        <v>0</v>
      </c>
      <c r="AC14" s="107">
        <v>0</v>
      </c>
      <c r="AD14" s="107">
        <v>0</v>
      </c>
      <c r="AE14" s="107">
        <v>0</v>
      </c>
      <c r="AF14" s="107">
        <v>0</v>
      </c>
      <c r="AG14" s="107">
        <v>0</v>
      </c>
      <c r="AH14" s="107">
        <v>0</v>
      </c>
      <c r="AI14" s="107">
        <v>0</v>
      </c>
      <c r="AJ14" s="107">
        <v>0</v>
      </c>
      <c r="AK14" s="104" t="b">
        <f t="shared" si="4"/>
        <v>1</v>
      </c>
    </row>
    <row r="15" spans="1:37" x14ac:dyDescent="0.35">
      <c r="A15" s="104" t="s">
        <v>92</v>
      </c>
      <c r="B15" s="107">
        <f>+'Option 4A'!T67</f>
        <v>8496906</v>
      </c>
      <c r="C15" s="46"/>
      <c r="D15" s="107">
        <f>+'Option 4A'!T92</f>
        <v>6723195</v>
      </c>
      <c r="E15" s="46"/>
      <c r="F15" s="107">
        <f t="shared" si="5"/>
        <v>15220101</v>
      </c>
      <c r="G15" s="107">
        <f>+'Option 4A'!S70+'Option 4A'!S95</f>
        <v>10146771.275686886</v>
      </c>
      <c r="H15" s="46">
        <f t="shared" si="3"/>
        <v>5</v>
      </c>
      <c r="I15" s="107"/>
      <c r="J15" s="129"/>
      <c r="L15" s="107">
        <f>+'Option 4A'!V92</f>
        <v>56366</v>
      </c>
      <c r="M15" s="107">
        <f>+'Option 4A'!W92</f>
        <v>198541</v>
      </c>
      <c r="N15" s="107">
        <f>+'Option 4A'!X92</f>
        <v>313025</v>
      </c>
      <c r="O15" s="107">
        <f>+'Option 4A'!Y92</f>
        <v>310914</v>
      </c>
      <c r="P15" s="107">
        <f>+'Option 4A'!Z92</f>
        <v>310593</v>
      </c>
      <c r="Q15" s="107">
        <f>+'Option 4A'!AA92</f>
        <v>310699</v>
      </c>
      <c r="R15" s="107">
        <f>+'Option 4A'!AB92</f>
        <v>310699</v>
      </c>
      <c r="S15" s="107">
        <f>+'Option 4A'!AC92</f>
        <v>310699</v>
      </c>
      <c r="T15" s="107">
        <f>+'Option 4A'!AD92</f>
        <v>310699</v>
      </c>
      <c r="U15" s="107">
        <f>+'Option 4A'!AE92</f>
        <v>310699</v>
      </c>
      <c r="V15" s="107">
        <f>+'Option 4A'!AF92</f>
        <v>310699</v>
      </c>
      <c r="W15" s="107">
        <f>+'Option 4A'!AG92</f>
        <v>310699</v>
      </c>
      <c r="X15" s="107">
        <f>+'Option 4A'!AH92</f>
        <v>277296</v>
      </c>
      <c r="Y15" s="107">
        <f>+'Option 4A'!AI92</f>
        <v>277296</v>
      </c>
      <c r="Z15" s="107">
        <f>+'Option 4A'!AJ92</f>
        <v>277296</v>
      </c>
      <c r="AA15" s="107">
        <f>+'Option 4A'!AK92</f>
        <v>277296</v>
      </c>
      <c r="AB15" s="107">
        <f>+'Option 4A'!AL92</f>
        <v>277296</v>
      </c>
      <c r="AC15" s="107">
        <f>+'Option 4A'!AM92</f>
        <v>277296</v>
      </c>
      <c r="AD15" s="107">
        <f>+'Option 4A'!AN92</f>
        <v>277296</v>
      </c>
      <c r="AE15" s="107">
        <f>+'Option 4A'!AO92</f>
        <v>277296</v>
      </c>
      <c r="AF15" s="107">
        <f>+'Option 4A'!AP92</f>
        <v>277296</v>
      </c>
      <c r="AG15" s="107">
        <f>+'Option 4A'!AQ92</f>
        <v>241875</v>
      </c>
      <c r="AH15" s="107">
        <f>+'Option 4A'!AR92</f>
        <v>207108</v>
      </c>
      <c r="AI15" s="107">
        <f>+'Option 4A'!AS92</f>
        <v>207108</v>
      </c>
      <c r="AJ15" s="107">
        <f>+'Option 4A'!AT92</f>
        <v>207108</v>
      </c>
      <c r="AK15" s="104" t="b">
        <f t="shared" si="4"/>
        <v>1</v>
      </c>
    </row>
    <row r="16" spans="1:37" x14ac:dyDescent="0.35">
      <c r="A16" s="104" t="s">
        <v>93</v>
      </c>
      <c r="B16" s="107">
        <f>+'Option 4B'!T70</f>
        <v>13518690</v>
      </c>
      <c r="C16" s="46"/>
      <c r="D16" s="107">
        <f>+'Option 4B'!T93</f>
        <v>3481511.5421207803</v>
      </c>
      <c r="E16" s="46"/>
      <c r="F16" s="107">
        <f t="shared" si="5"/>
        <v>17000201.542120781</v>
      </c>
      <c r="G16" s="107">
        <f>+'Option 4B'!S73+'Option 4B'!S96</f>
        <v>11236713.141476192</v>
      </c>
      <c r="H16" s="46">
        <f t="shared" si="3"/>
        <v>6</v>
      </c>
      <c r="I16" s="107"/>
      <c r="J16" s="129"/>
      <c r="L16" s="107">
        <f>+'Option 4B'!V93</f>
        <v>523.36063865760923</v>
      </c>
      <c r="M16" s="107">
        <f>+'Option 4B'!W93</f>
        <v>62361.077252152703</v>
      </c>
      <c r="N16" s="107">
        <f>+'Option 4B'!X93</f>
        <v>173313.5997299921</v>
      </c>
      <c r="O16" s="107">
        <f>+'Option 4B'!Y93</f>
        <v>172166.96294203773</v>
      </c>
      <c r="P16" s="107">
        <f>+'Option 4B'!Z93</f>
        <v>171993.43947761293</v>
      </c>
      <c r="Q16" s="107">
        <f>+'Option 4B'!AA93</f>
        <v>172050.74521120719</v>
      </c>
      <c r="R16" s="107">
        <f>+'Option 4B'!AB93</f>
        <v>172050.73419862744</v>
      </c>
      <c r="S16" s="107">
        <f>+'Option 4B'!AC93</f>
        <v>172050.73045282942</v>
      </c>
      <c r="T16" s="107">
        <f>+'Option 4B'!AD93</f>
        <v>172050.74405219394</v>
      </c>
      <c r="U16" s="107">
        <f>+'Option 4B'!AE93</f>
        <v>172050.75477811703</v>
      </c>
      <c r="V16" s="107">
        <f>+'Option 4B'!AF93</f>
        <v>172050.75144466641</v>
      </c>
      <c r="W16" s="107">
        <f>+'Option 4B'!AG93</f>
        <v>172050.73804818513</v>
      </c>
      <c r="X16" s="107">
        <f>+'Option 4B'!AH93</f>
        <v>138647.13832686871</v>
      </c>
      <c r="Y16" s="107">
        <f>+'Option 4B'!AI93</f>
        <v>138647.12895247815</v>
      </c>
      <c r="Z16" s="107">
        <f>+'Option 4B'!AJ93</f>
        <v>138647.1277728398</v>
      </c>
      <c r="AA16" s="107">
        <f>+'Option 4B'!AK93</f>
        <v>138647.13917166658</v>
      </c>
      <c r="AB16" s="107">
        <f>+'Option 4B'!AL93</f>
        <v>138647.12832703424</v>
      </c>
      <c r="AC16" s="107">
        <f>+'Option 4B'!AM93</f>
        <v>138647.13531111696</v>
      </c>
      <c r="AD16" s="107">
        <f>+'Option 4B'!AN93</f>
        <v>138647.12229980895</v>
      </c>
      <c r="AE16" s="107">
        <f>+'Option 4B'!AO93</f>
        <v>138647.12767245996</v>
      </c>
      <c r="AF16" s="107">
        <f>+'Option 4B'!AP93</f>
        <v>138647.14110146131</v>
      </c>
      <c r="AG16" s="107">
        <f>+'Option 4B'!AQ93</f>
        <v>138318.24394192005</v>
      </c>
      <c r="AH16" s="107">
        <f>+'Option 4B'!AR93</f>
        <v>103551.81843097802</v>
      </c>
      <c r="AI16" s="107">
        <f>+'Option 4B'!AS93</f>
        <v>103551.83096619319</v>
      </c>
      <c r="AJ16" s="107">
        <f>+'Option 4B'!AT93</f>
        <v>103551.82161967512</v>
      </c>
      <c r="AK16" s="104" t="b">
        <f t="shared" si="4"/>
        <v>1</v>
      </c>
    </row>
    <row r="17" spans="1:39" x14ac:dyDescent="0.35">
      <c r="A17" s="104" t="s">
        <v>95</v>
      </c>
      <c r="B17" s="107">
        <f>+'Option - Cap Rev Funding'!T53</f>
        <v>0</v>
      </c>
      <c r="C17" s="46"/>
      <c r="D17" s="107">
        <f>+'Option - Cap Rev Funding'!T77</f>
        <v>6116644</v>
      </c>
      <c r="E17" s="46"/>
      <c r="F17" s="107">
        <f t="shared" si="5"/>
        <v>6116644</v>
      </c>
      <c r="G17" s="107">
        <f>+'Option - Cap Rev Funding'!S56+'Option - Cap Rev Funding'!S81</f>
        <v>3949211.0232430613</v>
      </c>
      <c r="H17" s="46">
        <f t="shared" si="3"/>
        <v>3</v>
      </c>
      <c r="I17" s="107"/>
      <c r="J17" s="129"/>
      <c r="L17" s="107">
        <f>+'Option - Cap Rev Funding'!V77</f>
        <v>523</v>
      </c>
      <c r="M17" s="107">
        <f>+'Option - Cap Rev Funding'!W77</f>
        <v>50231</v>
      </c>
      <c r="N17" s="107">
        <f>+'Option - Cap Rev Funding'!X77</f>
        <v>187413</v>
      </c>
      <c r="O17" s="107">
        <f>+'Option - Cap Rev Funding'!Y77</f>
        <v>294809</v>
      </c>
      <c r="P17" s="107">
        <f>+'Option - Cap Rev Funding'!Z77</f>
        <v>294507</v>
      </c>
      <c r="Q17" s="107">
        <f>+'Option - Cap Rev Funding'!AA77</f>
        <v>294607</v>
      </c>
      <c r="R17" s="107">
        <f>+'Option - Cap Rev Funding'!AB77</f>
        <v>294607</v>
      </c>
      <c r="S17" s="107">
        <f>+'Option - Cap Rev Funding'!AC77</f>
        <v>294607</v>
      </c>
      <c r="T17" s="107">
        <f>+'Option - Cap Rev Funding'!AD77</f>
        <v>294607</v>
      </c>
      <c r="U17" s="107">
        <f>+'Option - Cap Rev Funding'!AE77</f>
        <v>294607</v>
      </c>
      <c r="V17" s="107">
        <f>+'Option - Cap Rev Funding'!AF77</f>
        <v>294607</v>
      </c>
      <c r="W17" s="107">
        <f>+'Option - Cap Rev Funding'!AG77</f>
        <v>294607</v>
      </c>
      <c r="X17" s="107">
        <f>+'Option - Cap Rev Funding'!AH77</f>
        <v>294607</v>
      </c>
      <c r="Y17" s="107">
        <f>+'Option - Cap Rev Funding'!AI77</f>
        <v>257896</v>
      </c>
      <c r="Z17" s="107">
        <f>+'Option - Cap Rev Funding'!AJ77</f>
        <v>257896</v>
      </c>
      <c r="AA17" s="107">
        <f>+'Option - Cap Rev Funding'!AK77</f>
        <v>257896</v>
      </c>
      <c r="AB17" s="107">
        <f>+'Option - Cap Rev Funding'!AL77</f>
        <v>257896</v>
      </c>
      <c r="AC17" s="107">
        <f>+'Option - Cap Rev Funding'!AM77</f>
        <v>257896</v>
      </c>
      <c r="AD17" s="107">
        <f>+'Option - Cap Rev Funding'!AN77</f>
        <v>257896</v>
      </c>
      <c r="AE17" s="107">
        <f>+'Option - Cap Rev Funding'!AO77</f>
        <v>257896</v>
      </c>
      <c r="AF17" s="107">
        <f>+'Option - Cap Rev Funding'!AP77</f>
        <v>257896</v>
      </c>
      <c r="AG17" s="107">
        <f>+'Option - Cap Rev Funding'!AQ77</f>
        <v>257567</v>
      </c>
      <c r="AH17" s="107">
        <f>+'Option - Cap Rev Funding'!AR77</f>
        <v>226350</v>
      </c>
      <c r="AI17" s="107">
        <f>+'Option - Cap Rev Funding'!AS77</f>
        <v>192610</v>
      </c>
      <c r="AJ17" s="107">
        <f>+'Option - Cap Rev Funding'!AT77</f>
        <v>192610</v>
      </c>
      <c r="AK17" s="104" t="b">
        <f t="shared" si="4"/>
        <v>1</v>
      </c>
    </row>
    <row r="18" spans="1:39" x14ac:dyDescent="0.35">
      <c r="A18" s="104" t="s">
        <v>167</v>
      </c>
      <c r="B18" s="107">
        <f>+'Option 11B'!T53</f>
        <v>4575457</v>
      </c>
      <c r="C18" s="46"/>
      <c r="D18" s="107">
        <f>+'Option 11B'!T80</f>
        <v>9401083</v>
      </c>
      <c r="E18" s="46"/>
      <c r="F18" s="107">
        <f t="shared" si="5"/>
        <v>13976540</v>
      </c>
      <c r="G18" s="107">
        <f>+'Option 11B'!S56+'Option 11B'!S83</f>
        <v>9424605.5836303085</v>
      </c>
      <c r="H18" s="46">
        <f t="shared" si="3"/>
        <v>4</v>
      </c>
      <c r="I18" s="107"/>
      <c r="J18" s="129"/>
      <c r="L18" s="107">
        <f>+'Option 11B'!V80</f>
        <v>3062</v>
      </c>
      <c r="M18" s="107">
        <f>+'Option 11B'!W80</f>
        <v>130656</v>
      </c>
      <c r="N18" s="107">
        <f>+'Option 11B'!X80</f>
        <v>362234</v>
      </c>
      <c r="O18" s="107">
        <f>+'Option 11B'!Y80</f>
        <v>436536</v>
      </c>
      <c r="P18" s="107">
        <f>+'Option 11B'!Z80</f>
        <v>436075</v>
      </c>
      <c r="Q18" s="107">
        <f>+'Option 11B'!AA80</f>
        <v>436228</v>
      </c>
      <c r="R18" s="107">
        <f>+'Option 11B'!AB80</f>
        <v>436228</v>
      </c>
      <c r="S18" s="107">
        <f>+'Option 11B'!AC80</f>
        <v>436228</v>
      </c>
      <c r="T18" s="107">
        <f>+'Option 11B'!AD80</f>
        <v>436228</v>
      </c>
      <c r="U18" s="107">
        <f>+'Option 11B'!AE80</f>
        <v>436228</v>
      </c>
      <c r="V18" s="107">
        <f>+'Option 11B'!AF80</f>
        <v>436228</v>
      </c>
      <c r="W18" s="107">
        <f>+'Option 11B'!AG80</f>
        <v>436228</v>
      </c>
      <c r="X18" s="107">
        <f>+'Option 11B'!AH80</f>
        <v>436228</v>
      </c>
      <c r="Y18" s="107">
        <f>+'Option 11B'!AI80</f>
        <v>397546</v>
      </c>
      <c r="Z18" s="107">
        <f>+'Option 11B'!AJ80</f>
        <v>397546</v>
      </c>
      <c r="AA18" s="107">
        <f>+'Option 11B'!AK80</f>
        <v>397546</v>
      </c>
      <c r="AB18" s="107">
        <f>+'Option 11B'!AL80</f>
        <v>397546</v>
      </c>
      <c r="AC18" s="107">
        <f>+'Option 11B'!AM80</f>
        <v>397546</v>
      </c>
      <c r="AD18" s="107">
        <f>+'Option 11B'!AN80</f>
        <v>397546</v>
      </c>
      <c r="AE18" s="107">
        <f>+'Option 11B'!AO80</f>
        <v>397546</v>
      </c>
      <c r="AF18" s="107">
        <f>+'Option 11B'!AP80</f>
        <v>397546</v>
      </c>
      <c r="AG18" s="107">
        <f>+'Option 11B'!AQ80</f>
        <v>395622</v>
      </c>
      <c r="AH18" s="107">
        <f>+'Option 11B'!AR80</f>
        <v>335248</v>
      </c>
      <c r="AI18" s="107">
        <f>+'Option 11B'!AS80</f>
        <v>315729</v>
      </c>
      <c r="AJ18" s="107">
        <f>+'Option 11B'!AT80</f>
        <v>315729</v>
      </c>
      <c r="AK18" s="104" t="b">
        <f t="shared" si="4"/>
        <v>1</v>
      </c>
    </row>
    <row r="19" spans="1:39" s="104" customFormat="1" x14ac:dyDescent="0.35">
      <c r="B19" s="107"/>
      <c r="C19" s="46"/>
      <c r="D19" s="107"/>
      <c r="E19" s="46"/>
      <c r="F19" s="107"/>
      <c r="G19" s="107"/>
      <c r="H19" s="46"/>
      <c r="I19" s="107"/>
      <c r="J19" s="108"/>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row>
    <row r="20" spans="1:39" s="104" customFormat="1" x14ac:dyDescent="0.35">
      <c r="B20" s="107"/>
      <c r="C20" s="46"/>
      <c r="D20" s="107"/>
      <c r="E20" s="46"/>
      <c r="F20" s="107"/>
      <c r="G20" s="107"/>
      <c r="H20" s="46"/>
      <c r="I20" s="107"/>
      <c r="J20" s="108"/>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row>
    <row r="21" spans="1:39" x14ac:dyDescent="0.35">
      <c r="G21" s="47"/>
    </row>
    <row r="22" spans="1:39" ht="58" x14ac:dyDescent="0.35">
      <c r="G22" s="47"/>
      <c r="L22" s="98" t="s">
        <v>184</v>
      </c>
    </row>
    <row r="23" spans="1:39" ht="72.5" x14ac:dyDescent="0.35">
      <c r="G23" s="47"/>
      <c r="L23" s="97" t="s">
        <v>4</v>
      </c>
      <c r="M23" s="97" t="s">
        <v>5</v>
      </c>
      <c r="N23" s="97" t="s">
        <v>6</v>
      </c>
      <c r="O23" s="130" t="s">
        <v>7</v>
      </c>
      <c r="P23" s="132" t="s">
        <v>8</v>
      </c>
      <c r="Q23" s="132" t="s">
        <v>9</v>
      </c>
      <c r="R23" s="132" t="s">
        <v>10</v>
      </c>
      <c r="S23" s="132" t="s">
        <v>11</v>
      </c>
      <c r="T23" s="132" t="s">
        <v>12</v>
      </c>
      <c r="U23" s="132" t="s">
        <v>13</v>
      </c>
      <c r="V23" s="132" t="s">
        <v>14</v>
      </c>
      <c r="W23" s="132" t="s">
        <v>15</v>
      </c>
      <c r="X23" s="132" t="s">
        <v>16</v>
      </c>
      <c r="Y23" s="132" t="s">
        <v>17</v>
      </c>
      <c r="Z23" s="132" t="s">
        <v>18</v>
      </c>
      <c r="AA23" s="132" t="s">
        <v>19</v>
      </c>
      <c r="AB23" s="132" t="s">
        <v>20</v>
      </c>
      <c r="AC23" s="132" t="s">
        <v>21</v>
      </c>
      <c r="AD23" s="132" t="s">
        <v>22</v>
      </c>
      <c r="AE23" s="132" t="s">
        <v>23</v>
      </c>
      <c r="AF23" s="132" t="s">
        <v>24</v>
      </c>
      <c r="AG23" s="132" t="s">
        <v>25</v>
      </c>
      <c r="AH23" s="132" t="s">
        <v>26</v>
      </c>
      <c r="AI23" s="132" t="s">
        <v>27</v>
      </c>
      <c r="AJ23" s="132" t="s">
        <v>187</v>
      </c>
      <c r="AK23" s="135" t="s">
        <v>188</v>
      </c>
      <c r="AL23" s="132" t="s">
        <v>189</v>
      </c>
      <c r="AM23" s="135" t="s">
        <v>190</v>
      </c>
    </row>
    <row r="24" spans="1:39" x14ac:dyDescent="0.35">
      <c r="G24" s="47"/>
      <c r="J24" s="104" t="s">
        <v>88</v>
      </c>
      <c r="L24" s="107">
        <f>'DoMin Template'!T43</f>
        <v>0</v>
      </c>
      <c r="M24" s="107">
        <f>'DoMin Template'!U43</f>
        <v>0</v>
      </c>
      <c r="N24" s="107">
        <f>'DoMin Template'!V43</f>
        <v>0</v>
      </c>
      <c r="O24" s="131">
        <f>'DoMin Template'!W43</f>
        <v>0</v>
      </c>
      <c r="P24" s="133">
        <f>'DoMin Template'!X43</f>
        <v>0</v>
      </c>
      <c r="Q24" s="133">
        <f>'DoMin Template'!Y43</f>
        <v>0</v>
      </c>
      <c r="R24" s="133">
        <f>'DoMin Template'!Z43</f>
        <v>0</v>
      </c>
      <c r="S24" s="133">
        <f>'DoMin Template'!AA43</f>
        <v>0</v>
      </c>
      <c r="T24" s="133">
        <f>'DoMin Template'!AB43</f>
        <v>0</v>
      </c>
      <c r="U24" s="133">
        <f>'DoMin Template'!AC43</f>
        <v>0</v>
      </c>
      <c r="V24" s="133">
        <f>'DoMin Template'!AD43</f>
        <v>0</v>
      </c>
      <c r="W24" s="133">
        <f>'DoMin Template'!AE43</f>
        <v>0</v>
      </c>
      <c r="X24" s="133">
        <f>'DoMin Template'!AF43</f>
        <v>0</v>
      </c>
      <c r="Y24" s="133">
        <f>'DoMin Template'!AG43</f>
        <v>0</v>
      </c>
      <c r="Z24" s="133">
        <f>'DoMin Template'!AH43</f>
        <v>0</v>
      </c>
      <c r="AA24" s="133">
        <f>'DoMin Template'!AI43</f>
        <v>0</v>
      </c>
      <c r="AB24" s="133">
        <f>'DoMin Template'!AJ43</f>
        <v>0</v>
      </c>
      <c r="AC24" s="133">
        <f>'DoMin Template'!AK43</f>
        <v>0</v>
      </c>
      <c r="AD24" s="133">
        <f>'DoMin Template'!AL43</f>
        <v>0</v>
      </c>
      <c r="AE24" s="133">
        <f>'DoMin Template'!AM43</f>
        <v>0</v>
      </c>
      <c r="AF24" s="133">
        <f>'DoMin Template'!AN43</f>
        <v>0</v>
      </c>
      <c r="AG24" s="133">
        <f>'DoMin Template'!AO43</f>
        <v>0</v>
      </c>
      <c r="AH24" s="133">
        <f>'DoMin Template'!AP43</f>
        <v>0</v>
      </c>
      <c r="AI24" s="133">
        <f>'DoMin Template'!AQ43</f>
        <v>0</v>
      </c>
      <c r="AJ24" s="133">
        <f>'DoMin Template'!AR43</f>
        <v>0</v>
      </c>
      <c r="AK24" s="136">
        <f>'DoMin Template'!AR43-'DoMin Template'!AR16-'DoMin Template'!AR29</f>
        <v>0</v>
      </c>
      <c r="AL24" s="134">
        <f t="shared" ref="AL24:AL29" si="6">AVERAGE(O24:AJ24)</f>
        <v>0</v>
      </c>
      <c r="AM24" s="137">
        <f>AVERAGE(O24:AI24,AK24)</f>
        <v>0</v>
      </c>
    </row>
    <row r="25" spans="1:39" x14ac:dyDescent="0.35">
      <c r="G25" s="47"/>
      <c r="J25" s="104" t="s">
        <v>90</v>
      </c>
      <c r="L25" s="107">
        <f>'DoMin+BLM Template'!U46</f>
        <v>0</v>
      </c>
      <c r="M25" s="107">
        <f>'DoMin+BLM Template'!V46</f>
        <v>0</v>
      </c>
      <c r="N25" s="107">
        <f>'DoMin+BLM Template'!W46</f>
        <v>0</v>
      </c>
      <c r="O25" s="131">
        <f>'DoMin+BLM Template'!X46</f>
        <v>0</v>
      </c>
      <c r="P25" s="133">
        <f>'DoMin+BLM Template'!Y46</f>
        <v>0</v>
      </c>
      <c r="Q25" s="133">
        <f>'DoMin+BLM Template'!Z46</f>
        <v>0</v>
      </c>
      <c r="R25" s="133">
        <f>'DoMin+BLM Template'!AA46</f>
        <v>0</v>
      </c>
      <c r="S25" s="133">
        <f>'DoMin+BLM Template'!AB46</f>
        <v>0</v>
      </c>
      <c r="T25" s="133">
        <f>'DoMin+BLM Template'!AC46</f>
        <v>0</v>
      </c>
      <c r="U25" s="133">
        <f>'DoMin+BLM Template'!AD46</f>
        <v>0</v>
      </c>
      <c r="V25" s="133">
        <f>'DoMin+BLM Template'!AE46</f>
        <v>0</v>
      </c>
      <c r="W25" s="133">
        <f>'DoMin+BLM Template'!AF46</f>
        <v>0</v>
      </c>
      <c r="X25" s="133">
        <f>'DoMin+BLM Template'!AG46</f>
        <v>0</v>
      </c>
      <c r="Y25" s="133">
        <f>'DoMin+BLM Template'!AH46</f>
        <v>0</v>
      </c>
      <c r="Z25" s="133">
        <f>'DoMin+BLM Template'!AI46</f>
        <v>0</v>
      </c>
      <c r="AA25" s="133">
        <f>'DoMin+BLM Template'!AJ46</f>
        <v>0</v>
      </c>
      <c r="AB25" s="133">
        <f>'DoMin+BLM Template'!AK46</f>
        <v>0</v>
      </c>
      <c r="AC25" s="133">
        <f>'DoMin+BLM Template'!AL46</f>
        <v>0</v>
      </c>
      <c r="AD25" s="133">
        <f>'DoMin+BLM Template'!AM46</f>
        <v>0</v>
      </c>
      <c r="AE25" s="133">
        <f>'DoMin+BLM Template'!AN46</f>
        <v>0</v>
      </c>
      <c r="AF25" s="133">
        <f>'DoMin+BLM Template'!AO46</f>
        <v>0</v>
      </c>
      <c r="AG25" s="133">
        <f>'DoMin+BLM Template'!AP46</f>
        <v>0</v>
      </c>
      <c r="AH25" s="133">
        <f>'DoMin+BLM Template'!AQ46</f>
        <v>0</v>
      </c>
      <c r="AI25" s="133">
        <f>'DoMin+BLM Template'!AR46</f>
        <v>0</v>
      </c>
      <c r="AJ25" s="133">
        <f>'DoMin+BLM Template'!AS46</f>
        <v>0</v>
      </c>
      <c r="AK25" s="136">
        <f>'DoMin+BLM Template'!AS46-'DoMin+BLM Template'!AS16-'DoMin+BLM Template'!AS30</f>
        <v>0</v>
      </c>
      <c r="AL25" s="134">
        <f t="shared" si="6"/>
        <v>0</v>
      </c>
      <c r="AM25" s="137">
        <f t="shared" ref="AM25:AM29" si="7">AVERAGE(O25:AI25,AK25)</f>
        <v>0</v>
      </c>
    </row>
    <row r="26" spans="1:39" x14ac:dyDescent="0.35">
      <c r="G26" s="47"/>
      <c r="J26" s="104" t="s">
        <v>92</v>
      </c>
      <c r="L26" s="107">
        <f>'Option 4A'!V67</f>
        <v>190466</v>
      </c>
      <c r="M26" s="107">
        <f>'Option 4A'!W67</f>
        <v>847142</v>
      </c>
      <c r="N26" s="107">
        <f>'Option 4A'!X67</f>
        <v>531610</v>
      </c>
      <c r="O26" s="131">
        <f>'Option 4A'!Y67</f>
        <v>265112</v>
      </c>
      <c r="P26" s="133">
        <f>'Option 4A'!Z67</f>
        <v>271860</v>
      </c>
      <c r="Q26" s="133">
        <f>'Option 4A'!AA67</f>
        <v>280585</v>
      </c>
      <c r="R26" s="133">
        <f>'Option 4A'!AB67</f>
        <v>291668</v>
      </c>
      <c r="S26" s="133">
        <f>'Option 4A'!AC67</f>
        <v>316741</v>
      </c>
      <c r="T26" s="133">
        <f>'Option 4A'!AD67</f>
        <v>291593</v>
      </c>
      <c r="U26" s="133">
        <f>'Option 4A'!AE67</f>
        <v>294631</v>
      </c>
      <c r="V26" s="133">
        <f>'Option 4A'!AF67</f>
        <v>308643</v>
      </c>
      <c r="W26" s="133">
        <f>'Option 4A'!AG67</f>
        <v>434016</v>
      </c>
      <c r="X26" s="133">
        <f>'Option 4A'!AH67</f>
        <v>296497</v>
      </c>
      <c r="Y26" s="133">
        <f>'Option 4A'!AI67</f>
        <v>336764</v>
      </c>
      <c r="Z26" s="133">
        <f>'Option 4A'!AJ67</f>
        <v>291593</v>
      </c>
      <c r="AA26" s="133">
        <f>'Option 4A'!AK67</f>
        <v>295162</v>
      </c>
      <c r="AB26" s="133">
        <f>'Option 4A'!AL67</f>
        <v>297021</v>
      </c>
      <c r="AC26" s="133">
        <f>'Option 4A'!AM67</f>
        <v>294532</v>
      </c>
      <c r="AD26" s="133">
        <f>'Option 4A'!AN67</f>
        <v>294172</v>
      </c>
      <c r="AE26" s="133">
        <f>'Option 4A'!AO67</f>
        <v>316741</v>
      </c>
      <c r="AF26" s="133">
        <f>'Option 4A'!AP67</f>
        <v>320749</v>
      </c>
      <c r="AG26" s="133">
        <f>'Option 4A'!AQ67</f>
        <v>545632</v>
      </c>
      <c r="AH26" s="133">
        <f>'Option 4A'!AR67</f>
        <v>291593</v>
      </c>
      <c r="AI26" s="133">
        <f>'Option 4A'!AS67</f>
        <v>294631</v>
      </c>
      <c r="AJ26" s="133">
        <f>'Option 4A'!AT67</f>
        <v>297752</v>
      </c>
      <c r="AK26" s="136">
        <f>'Option 4A'!AT67</f>
        <v>297752</v>
      </c>
      <c r="AL26" s="134">
        <f t="shared" si="6"/>
        <v>314894.90909090912</v>
      </c>
      <c r="AM26" s="137">
        <f t="shared" si="7"/>
        <v>314894.90909090912</v>
      </c>
    </row>
    <row r="27" spans="1:39" x14ac:dyDescent="0.35">
      <c r="G27" s="47"/>
      <c r="J27" s="104" t="s">
        <v>93</v>
      </c>
      <c r="L27" s="107">
        <f>'Option 4B'!V70</f>
        <v>310497</v>
      </c>
      <c r="M27" s="107">
        <f>'Option 4B'!W70</f>
        <v>1041375</v>
      </c>
      <c r="N27" s="107">
        <f>'Option 4B'!X70</f>
        <v>725843</v>
      </c>
      <c r="O27" s="131">
        <f>'Option 4B'!Y70</f>
        <v>459345</v>
      </c>
      <c r="P27" s="133">
        <f>'Option 4B'!Z70</f>
        <v>466093</v>
      </c>
      <c r="Q27" s="133">
        <f>'Option 4B'!AA70</f>
        <v>474818</v>
      </c>
      <c r="R27" s="133">
        <f>'Option 4B'!AB70</f>
        <v>485901</v>
      </c>
      <c r="S27" s="133">
        <f>'Option 4B'!AC70</f>
        <v>510974</v>
      </c>
      <c r="T27" s="133">
        <f>'Option 4B'!AD70</f>
        <v>485826</v>
      </c>
      <c r="U27" s="133">
        <f>'Option 4B'!AE70</f>
        <v>488864</v>
      </c>
      <c r="V27" s="133">
        <f>'Option 4B'!AF70</f>
        <v>502876</v>
      </c>
      <c r="W27" s="133">
        <f>'Option 4B'!AG70</f>
        <v>628249</v>
      </c>
      <c r="X27" s="133">
        <f>'Option 4B'!AH70</f>
        <v>490730</v>
      </c>
      <c r="Y27" s="133">
        <f>'Option 4B'!AI70</f>
        <v>530997</v>
      </c>
      <c r="Z27" s="133">
        <f>'Option 4B'!AJ70</f>
        <v>485826</v>
      </c>
      <c r="AA27" s="133">
        <f>'Option 4B'!AK70</f>
        <v>489395</v>
      </c>
      <c r="AB27" s="133">
        <f>'Option 4B'!AL70</f>
        <v>491254</v>
      </c>
      <c r="AC27" s="133">
        <f>'Option 4B'!AM70</f>
        <v>488765</v>
      </c>
      <c r="AD27" s="133">
        <f>'Option 4B'!AN70</f>
        <v>488405</v>
      </c>
      <c r="AE27" s="133">
        <f>'Option 4B'!AO70</f>
        <v>510974</v>
      </c>
      <c r="AF27" s="133">
        <f>'Option 4B'!AP70</f>
        <v>514982</v>
      </c>
      <c r="AG27" s="133">
        <f>'Option 4B'!AQ70</f>
        <v>739865</v>
      </c>
      <c r="AH27" s="133">
        <f>'Option 4B'!AR70</f>
        <v>485826</v>
      </c>
      <c r="AI27" s="133">
        <f>'Option 4B'!AS70</f>
        <v>488864</v>
      </c>
      <c r="AJ27" s="133">
        <f>'Option 4B'!AT70</f>
        <v>732146</v>
      </c>
      <c r="AK27" s="136">
        <f>'Option 4B'!AT70-'Option 4B'!AT68</f>
        <v>493985</v>
      </c>
      <c r="AL27" s="134">
        <f t="shared" si="6"/>
        <v>520044.31818181818</v>
      </c>
      <c r="AM27" s="137">
        <f t="shared" si="7"/>
        <v>509218.81818181818</v>
      </c>
    </row>
    <row r="28" spans="1:39" x14ac:dyDescent="0.35">
      <c r="G28" s="47"/>
      <c r="J28" s="104" t="s">
        <v>95</v>
      </c>
      <c r="L28" s="107">
        <f>'Option - Cap Rev Funding'!V53</f>
        <v>0</v>
      </c>
      <c r="M28" s="107">
        <f>'Option - Cap Rev Funding'!W53</f>
        <v>0</v>
      </c>
      <c r="N28" s="107">
        <f>'Option - Cap Rev Funding'!X53</f>
        <v>0</v>
      </c>
      <c r="O28" s="131">
        <f>'Option - Cap Rev Funding'!Y53</f>
        <v>0</v>
      </c>
      <c r="P28" s="133">
        <f>'Option - Cap Rev Funding'!Z53</f>
        <v>0</v>
      </c>
      <c r="Q28" s="133">
        <f>'Option - Cap Rev Funding'!AA53</f>
        <v>0</v>
      </c>
      <c r="R28" s="133">
        <f>'Option - Cap Rev Funding'!AB53</f>
        <v>0</v>
      </c>
      <c r="S28" s="133">
        <f>'Option - Cap Rev Funding'!AC53</f>
        <v>0</v>
      </c>
      <c r="T28" s="133">
        <f>'Option - Cap Rev Funding'!AD53</f>
        <v>0</v>
      </c>
      <c r="U28" s="133">
        <f>'Option - Cap Rev Funding'!AE53</f>
        <v>0</v>
      </c>
      <c r="V28" s="133">
        <f>'Option - Cap Rev Funding'!AF53</f>
        <v>0</v>
      </c>
      <c r="W28" s="133">
        <f>'Option - Cap Rev Funding'!AG53</f>
        <v>0</v>
      </c>
      <c r="X28" s="133">
        <f>'Option - Cap Rev Funding'!AH53</f>
        <v>0</v>
      </c>
      <c r="Y28" s="133">
        <f>'Option - Cap Rev Funding'!AI53</f>
        <v>0</v>
      </c>
      <c r="Z28" s="133">
        <f>'Option - Cap Rev Funding'!AJ53</f>
        <v>0</v>
      </c>
      <c r="AA28" s="133">
        <f>'Option - Cap Rev Funding'!AK53</f>
        <v>0</v>
      </c>
      <c r="AB28" s="133">
        <f>'Option - Cap Rev Funding'!AL53</f>
        <v>0</v>
      </c>
      <c r="AC28" s="133">
        <f>'Option - Cap Rev Funding'!AM53</f>
        <v>0</v>
      </c>
      <c r="AD28" s="133">
        <f>'Option - Cap Rev Funding'!AN53</f>
        <v>0</v>
      </c>
      <c r="AE28" s="133">
        <f>'Option - Cap Rev Funding'!AO53</f>
        <v>0</v>
      </c>
      <c r="AF28" s="133">
        <f>'Option - Cap Rev Funding'!AP53</f>
        <v>0</v>
      </c>
      <c r="AG28" s="133">
        <f>'Option - Cap Rev Funding'!AQ53</f>
        <v>0</v>
      </c>
      <c r="AH28" s="133">
        <f>'Option - Cap Rev Funding'!AR53</f>
        <v>0</v>
      </c>
      <c r="AI28" s="133">
        <f>'Option - Cap Rev Funding'!AS53</f>
        <v>0</v>
      </c>
      <c r="AJ28" s="133">
        <f>'Option - Cap Rev Funding'!AT53</f>
        <v>0</v>
      </c>
      <c r="AK28" s="136">
        <f>'Option - Cap Rev Funding'!AT53</f>
        <v>0</v>
      </c>
      <c r="AL28" s="134">
        <f t="shared" si="6"/>
        <v>0</v>
      </c>
      <c r="AM28" s="137">
        <f t="shared" si="7"/>
        <v>0</v>
      </c>
    </row>
    <row r="29" spans="1:39" x14ac:dyDescent="0.35">
      <c r="G29" s="47"/>
      <c r="J29" s="104" t="s">
        <v>167</v>
      </c>
      <c r="L29" s="107">
        <f>'Option 11B'!V53</f>
        <v>1000000</v>
      </c>
      <c r="M29" s="107">
        <f>'Option 11B'!W53</f>
        <v>0</v>
      </c>
      <c r="N29" s="107">
        <f>'Option 11B'!X53</f>
        <v>655969</v>
      </c>
      <c r="O29" s="131">
        <f>'Option 11B'!Y53</f>
        <v>104373</v>
      </c>
      <c r="P29" s="133">
        <f>'Option 11B'!Z53</f>
        <v>108061</v>
      </c>
      <c r="Q29" s="133">
        <f>'Option 11B'!AA53</f>
        <v>112996</v>
      </c>
      <c r="R29" s="133">
        <f>'Option 11B'!AB53</f>
        <v>117939</v>
      </c>
      <c r="S29" s="133">
        <f>'Option 11B'!AC53</f>
        <v>135644</v>
      </c>
      <c r="T29" s="133">
        <f>'Option 11B'!AD53</f>
        <v>119520</v>
      </c>
      <c r="U29" s="133">
        <f>'Option 11B'!AE53</f>
        <v>121619</v>
      </c>
      <c r="V29" s="133">
        <f>'Option 11B'!AF53</f>
        <v>120060</v>
      </c>
      <c r="W29" s="133">
        <f>'Option 11B'!AG53</f>
        <v>209699</v>
      </c>
      <c r="X29" s="133">
        <f>'Option 11B'!AH53</f>
        <v>119520</v>
      </c>
      <c r="Y29" s="133">
        <f>'Option 11B'!AI53</f>
        <v>148288</v>
      </c>
      <c r="Z29" s="133">
        <f>'Option 11B'!AJ53</f>
        <v>119520</v>
      </c>
      <c r="AA29" s="133">
        <f>'Option 11B'!AK53</f>
        <v>121619</v>
      </c>
      <c r="AB29" s="133">
        <f>'Option 11B'!AL53</f>
        <v>122948</v>
      </c>
      <c r="AC29" s="133">
        <f>'Option 11B'!AM53</f>
        <v>121619</v>
      </c>
      <c r="AD29" s="133">
        <f>'Option 11B'!AN53</f>
        <v>119520</v>
      </c>
      <c r="AE29" s="133">
        <f>'Option 11B'!AO53</f>
        <v>135644</v>
      </c>
      <c r="AF29" s="133">
        <f>'Option 11B'!AP53</f>
        <v>119520</v>
      </c>
      <c r="AG29" s="133">
        <f>'Option 11B'!AQ53</f>
        <v>280180</v>
      </c>
      <c r="AH29" s="133">
        <f>'Option 11B'!AR53</f>
        <v>119520</v>
      </c>
      <c r="AI29" s="133">
        <f>'Option 11B'!AS53</f>
        <v>121619</v>
      </c>
      <c r="AJ29" s="133">
        <f>'Option 11B'!AT53</f>
        <v>120060</v>
      </c>
      <c r="AK29" s="136">
        <f>'Option 11B'!AT53</f>
        <v>120060</v>
      </c>
      <c r="AL29" s="134">
        <f t="shared" si="6"/>
        <v>132704</v>
      </c>
      <c r="AM29" s="137">
        <f t="shared" si="7"/>
        <v>132704</v>
      </c>
    </row>
    <row r="30" spans="1:39" x14ac:dyDescent="0.35">
      <c r="G30" s="47"/>
    </row>
    <row r="32" spans="1:39" ht="72.5" x14ac:dyDescent="0.35">
      <c r="J32" s="104"/>
      <c r="K32" s="104"/>
      <c r="L32" s="98" t="s">
        <v>185</v>
      </c>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row>
    <row r="33" spans="10:39" ht="72.5" x14ac:dyDescent="0.35">
      <c r="J33" s="104"/>
      <c r="K33" s="104"/>
      <c r="L33" s="97" t="s">
        <v>4</v>
      </c>
      <c r="M33" s="97" t="s">
        <v>5</v>
      </c>
      <c r="N33" s="97" t="s">
        <v>6</v>
      </c>
      <c r="O33" s="130" t="s">
        <v>7</v>
      </c>
      <c r="P33" s="97" t="s">
        <v>8</v>
      </c>
      <c r="Q33" s="97" t="s">
        <v>9</v>
      </c>
      <c r="R33" s="97" t="s">
        <v>10</v>
      </c>
      <c r="S33" s="97" t="s">
        <v>11</v>
      </c>
      <c r="T33" s="97" t="s">
        <v>12</v>
      </c>
      <c r="U33" s="97" t="s">
        <v>13</v>
      </c>
      <c r="V33" s="97" t="s">
        <v>14</v>
      </c>
      <c r="W33" s="97" t="s">
        <v>15</v>
      </c>
      <c r="X33" s="97" t="s">
        <v>16</v>
      </c>
      <c r="Y33" s="97" t="s">
        <v>17</v>
      </c>
      <c r="Z33" s="97" t="s">
        <v>18</v>
      </c>
      <c r="AA33" s="97" t="s">
        <v>19</v>
      </c>
      <c r="AB33" s="97" t="s">
        <v>20</v>
      </c>
      <c r="AC33" s="97" t="s">
        <v>21</v>
      </c>
      <c r="AD33" s="97" t="s">
        <v>22</v>
      </c>
      <c r="AE33" s="97" t="s">
        <v>23</v>
      </c>
      <c r="AF33" s="97" t="s">
        <v>24</v>
      </c>
      <c r="AG33" s="97" t="s">
        <v>25</v>
      </c>
      <c r="AH33" s="97" t="s">
        <v>26</v>
      </c>
      <c r="AI33" s="97" t="s">
        <v>27</v>
      </c>
      <c r="AJ33" s="97" t="s">
        <v>28</v>
      </c>
      <c r="AK33" s="135" t="s">
        <v>188</v>
      </c>
      <c r="AL33" s="132" t="s">
        <v>189</v>
      </c>
      <c r="AM33" s="135" t="s">
        <v>190</v>
      </c>
    </row>
    <row r="34" spans="10:39" x14ac:dyDescent="0.35">
      <c r="J34" s="104" t="s">
        <v>88</v>
      </c>
      <c r="K34" s="104"/>
      <c r="L34" s="107">
        <f>'DoMin Template'!T43</f>
        <v>0</v>
      </c>
      <c r="M34" s="107">
        <f>'DoMin Template'!U43</f>
        <v>0</v>
      </c>
      <c r="N34" s="107">
        <f>'DoMin Template'!V43</f>
        <v>0</v>
      </c>
      <c r="O34" s="131">
        <f>'DoMin Template'!W43</f>
        <v>0</v>
      </c>
      <c r="P34" s="107">
        <f>'DoMin Template'!X43</f>
        <v>0</v>
      </c>
      <c r="Q34" s="107">
        <f>'DoMin Template'!Y43</f>
        <v>0</v>
      </c>
      <c r="R34" s="107">
        <f>'DoMin Template'!Z43</f>
        <v>0</v>
      </c>
      <c r="S34" s="107">
        <f>'DoMin Template'!AA43</f>
        <v>0</v>
      </c>
      <c r="T34" s="107">
        <f>'DoMin Template'!AB43</f>
        <v>0</v>
      </c>
      <c r="U34" s="107">
        <f>'DoMin Template'!AC43</f>
        <v>0</v>
      </c>
      <c r="V34" s="107">
        <f>'DoMin Template'!AD43</f>
        <v>0</v>
      </c>
      <c r="W34" s="107">
        <f>'DoMin Template'!AE43</f>
        <v>0</v>
      </c>
      <c r="X34" s="107">
        <f>'DoMin Template'!AF43</f>
        <v>0</v>
      </c>
      <c r="Y34" s="107">
        <f>'DoMin Template'!AG43</f>
        <v>0</v>
      </c>
      <c r="Z34" s="107">
        <f>'DoMin Template'!AH43</f>
        <v>0</v>
      </c>
      <c r="AA34" s="107">
        <f>'DoMin Template'!AI43</f>
        <v>0</v>
      </c>
      <c r="AB34" s="107">
        <f>'DoMin Template'!AJ43</f>
        <v>0</v>
      </c>
      <c r="AC34" s="107">
        <f>'DoMin Template'!AK43</f>
        <v>0</v>
      </c>
      <c r="AD34" s="107">
        <f>'DoMin Template'!AL43</f>
        <v>0</v>
      </c>
      <c r="AE34" s="107">
        <f>'DoMin Template'!AM43</f>
        <v>0</v>
      </c>
      <c r="AF34" s="107">
        <f>'DoMin Template'!AN43</f>
        <v>0</v>
      </c>
      <c r="AG34" s="107">
        <f>'DoMin Template'!AO43</f>
        <v>0</v>
      </c>
      <c r="AH34" s="107">
        <f>'DoMin Template'!AP43</f>
        <v>0</v>
      </c>
      <c r="AI34" s="107">
        <f>'DoMin Template'!AQ43</f>
        <v>0</v>
      </c>
      <c r="AJ34" s="107">
        <f>'DoMin Template'!AR43</f>
        <v>0</v>
      </c>
      <c r="AK34" s="137">
        <f>AJ34-'DoMin Template'!AR16-'DoMin Template'!AR29</f>
        <v>0</v>
      </c>
      <c r="AL34" s="96">
        <f t="shared" ref="AL34:AL39" si="8">AVERAGE(O34:AJ34)</f>
        <v>0</v>
      </c>
      <c r="AM34" s="137">
        <f>AVERAGE(O34:AI34,AK34)</f>
        <v>0</v>
      </c>
    </row>
    <row r="35" spans="10:39" x14ac:dyDescent="0.35">
      <c r="J35" s="104" t="s">
        <v>90</v>
      </c>
      <c r="K35" s="104"/>
      <c r="L35" s="107">
        <f>'DoMin+BLM Template'!U46</f>
        <v>0</v>
      </c>
      <c r="M35" s="107">
        <f>'DoMin+BLM Template'!V46</f>
        <v>0</v>
      </c>
      <c r="N35" s="107">
        <f>'DoMin+BLM Template'!W46</f>
        <v>0</v>
      </c>
      <c r="O35" s="131">
        <f>'DoMin+BLM Template'!X46</f>
        <v>0</v>
      </c>
      <c r="P35" s="107">
        <f>'DoMin+BLM Template'!Y46</f>
        <v>0</v>
      </c>
      <c r="Q35" s="107">
        <f>'DoMin+BLM Template'!Z46</f>
        <v>0</v>
      </c>
      <c r="R35" s="107">
        <f>'DoMin+BLM Template'!AA46</f>
        <v>0</v>
      </c>
      <c r="S35" s="107">
        <f>'DoMin+BLM Template'!AB46</f>
        <v>0</v>
      </c>
      <c r="T35" s="107">
        <f>'DoMin+BLM Template'!AC46</f>
        <v>0</v>
      </c>
      <c r="U35" s="107">
        <f>'DoMin+BLM Template'!AD46</f>
        <v>0</v>
      </c>
      <c r="V35" s="107">
        <f>'DoMin+BLM Template'!AE46</f>
        <v>0</v>
      </c>
      <c r="W35" s="107">
        <f>'DoMin+BLM Template'!AF46</f>
        <v>0</v>
      </c>
      <c r="X35" s="107">
        <f>'DoMin+BLM Template'!AG46</f>
        <v>0</v>
      </c>
      <c r="Y35" s="107">
        <f>'DoMin+BLM Template'!AH46</f>
        <v>0</v>
      </c>
      <c r="Z35" s="107">
        <f>'DoMin+BLM Template'!AI46</f>
        <v>0</v>
      </c>
      <c r="AA35" s="107">
        <f>'DoMin+BLM Template'!AJ46</f>
        <v>0</v>
      </c>
      <c r="AB35" s="107">
        <f>'DoMin+BLM Template'!AK46</f>
        <v>0</v>
      </c>
      <c r="AC35" s="107">
        <f>'DoMin+BLM Template'!AL46</f>
        <v>0</v>
      </c>
      <c r="AD35" s="107">
        <f>'DoMin+BLM Template'!AM46</f>
        <v>0</v>
      </c>
      <c r="AE35" s="107">
        <f>'DoMin+BLM Template'!AN46</f>
        <v>0</v>
      </c>
      <c r="AF35" s="107">
        <f>'DoMin+BLM Template'!AO46</f>
        <v>0</v>
      </c>
      <c r="AG35" s="107">
        <f>'DoMin+BLM Template'!AP46</f>
        <v>0</v>
      </c>
      <c r="AH35" s="107">
        <f>'DoMin+BLM Template'!AQ46</f>
        <v>0</v>
      </c>
      <c r="AI35" s="107">
        <f>'DoMin+BLM Template'!AR46</f>
        <v>0</v>
      </c>
      <c r="AJ35" s="107">
        <f>'DoMin+BLM Template'!AS46</f>
        <v>0</v>
      </c>
      <c r="AK35" s="137">
        <f>AJ35-'DoMin+BLM Template'!AS16-'DoMin+BLM Template'!AS30</f>
        <v>0</v>
      </c>
      <c r="AL35" s="96">
        <f t="shared" si="8"/>
        <v>0</v>
      </c>
      <c r="AM35" s="137">
        <f t="shared" ref="AM35:AM39" si="9">AVERAGE(O35:AI35,AK35)</f>
        <v>0</v>
      </c>
    </row>
    <row r="36" spans="10:39" x14ac:dyDescent="0.35">
      <c r="J36" s="104" t="s">
        <v>92</v>
      </c>
      <c r="K36" s="104"/>
      <c r="L36" s="107">
        <f>'Option 4A'!V67+'Option 4A'!V92</f>
        <v>246832</v>
      </c>
      <c r="M36" s="107">
        <f>'Option 4A'!W67+'Option 4A'!W92</f>
        <v>1045683</v>
      </c>
      <c r="N36" s="107">
        <f>'Option 4A'!X67+'Option 4A'!X92</f>
        <v>844635</v>
      </c>
      <c r="O36" s="131">
        <f>'Option 4A'!Y67+'Option 4A'!Y92</f>
        <v>576026</v>
      </c>
      <c r="P36" s="107">
        <f>'Option 4A'!Z67+'Option 4A'!Z92</f>
        <v>582453</v>
      </c>
      <c r="Q36" s="107">
        <f>'Option 4A'!AA67+'Option 4A'!AA92</f>
        <v>591284</v>
      </c>
      <c r="R36" s="107">
        <f>'Option 4A'!AB67+'Option 4A'!AB92</f>
        <v>602367</v>
      </c>
      <c r="S36" s="107">
        <f>'Option 4A'!AC67+'Option 4A'!AC92</f>
        <v>627440</v>
      </c>
      <c r="T36" s="107">
        <f>'Option 4A'!AD67+'Option 4A'!AD92</f>
        <v>602292</v>
      </c>
      <c r="U36" s="107">
        <f>'Option 4A'!AE67+'Option 4A'!AE92</f>
        <v>605330</v>
      </c>
      <c r="V36" s="107">
        <f>'Option 4A'!AF67+'Option 4A'!AF92</f>
        <v>619342</v>
      </c>
      <c r="W36" s="107">
        <f>'Option 4A'!AG67+'Option 4A'!AG92</f>
        <v>744715</v>
      </c>
      <c r="X36" s="107">
        <f>'Option 4A'!AH67+'Option 4A'!AH92</f>
        <v>573793</v>
      </c>
      <c r="Y36" s="107">
        <f>'Option 4A'!AI67+'Option 4A'!AI92</f>
        <v>614060</v>
      </c>
      <c r="Z36" s="107">
        <f>'Option 4A'!AJ67+'Option 4A'!AJ92</f>
        <v>568889</v>
      </c>
      <c r="AA36" s="107">
        <f>'Option 4A'!AK67+'Option 4A'!AK92</f>
        <v>572458</v>
      </c>
      <c r="AB36" s="107">
        <f>'Option 4A'!AL67+'Option 4A'!AL92</f>
        <v>574317</v>
      </c>
      <c r="AC36" s="107">
        <f>'Option 4A'!AM67+'Option 4A'!AM92</f>
        <v>571828</v>
      </c>
      <c r="AD36" s="107">
        <f>'Option 4A'!AN67+'Option 4A'!AN92</f>
        <v>571468</v>
      </c>
      <c r="AE36" s="107">
        <f>'Option 4A'!AO67+'Option 4A'!AO92</f>
        <v>594037</v>
      </c>
      <c r="AF36" s="107">
        <f>'Option 4A'!AP67+'Option 4A'!AP92</f>
        <v>598045</v>
      </c>
      <c r="AG36" s="107">
        <f>'Option 4A'!AQ67+'Option 4A'!AQ92</f>
        <v>787507</v>
      </c>
      <c r="AH36" s="107">
        <f>'Option 4A'!AR67+'Option 4A'!AR92</f>
        <v>498701</v>
      </c>
      <c r="AI36" s="107">
        <f>'Option 4A'!AS67+'Option 4A'!AS92</f>
        <v>501739</v>
      </c>
      <c r="AJ36" s="107">
        <f>'Option 4A'!AT67+'Option 4A'!AT92</f>
        <v>504860</v>
      </c>
      <c r="AK36" s="137">
        <f>AJ36</f>
        <v>504860</v>
      </c>
      <c r="AL36" s="96">
        <f t="shared" si="8"/>
        <v>594679.59090909094</v>
      </c>
      <c r="AM36" s="137">
        <f t="shared" si="9"/>
        <v>594679.59090909094</v>
      </c>
    </row>
    <row r="37" spans="10:39" x14ac:dyDescent="0.35">
      <c r="J37" s="104" t="s">
        <v>93</v>
      </c>
      <c r="K37" s="104"/>
      <c r="L37" s="107">
        <f>'Option 4B'!V70+'Option 4B'!V93</f>
        <v>311020.36063865758</v>
      </c>
      <c r="M37" s="107">
        <f>'Option 4B'!W70+'Option 4B'!W93</f>
        <v>1103736.0772521526</v>
      </c>
      <c r="N37" s="107">
        <f>'Option 4B'!X70+'Option 4B'!X93</f>
        <v>899156.5997299921</v>
      </c>
      <c r="O37" s="131">
        <f>'Option 4B'!Y70+'Option 4B'!Y93</f>
        <v>631511.96294203773</v>
      </c>
      <c r="P37" s="107">
        <f>'Option 4B'!Z70+'Option 4B'!Z93</f>
        <v>638086.43947761296</v>
      </c>
      <c r="Q37" s="107">
        <f>'Option 4B'!AA70+'Option 4B'!AA93</f>
        <v>646868.74521120719</v>
      </c>
      <c r="R37" s="107">
        <f>'Option 4B'!AB70+'Option 4B'!AB93</f>
        <v>657951.73419862741</v>
      </c>
      <c r="S37" s="107">
        <f>'Option 4B'!AC70+'Option 4B'!AC93</f>
        <v>683024.73045282939</v>
      </c>
      <c r="T37" s="107">
        <f>'Option 4B'!AD70+'Option 4B'!AD93</f>
        <v>657876.74405219394</v>
      </c>
      <c r="U37" s="107">
        <f>'Option 4B'!AE70+'Option 4B'!AE93</f>
        <v>660914.75477811706</v>
      </c>
      <c r="V37" s="107">
        <f>'Option 4B'!AF70+'Option 4B'!AF93</f>
        <v>674926.75144466641</v>
      </c>
      <c r="W37" s="107">
        <f>'Option 4B'!AG70+'Option 4B'!AG93</f>
        <v>800299.73804818513</v>
      </c>
      <c r="X37" s="107">
        <f>'Option 4B'!AH70+'Option 4B'!AH93</f>
        <v>629377.13832686865</v>
      </c>
      <c r="Y37" s="107">
        <f>'Option 4B'!AI70+'Option 4B'!AI93</f>
        <v>669644.12895247818</v>
      </c>
      <c r="Z37" s="107">
        <f>'Option 4B'!AJ70+'Option 4B'!AJ93</f>
        <v>624473.12777283974</v>
      </c>
      <c r="AA37" s="107">
        <f>'Option 4B'!AK70+'Option 4B'!AK93</f>
        <v>628042.13917166658</v>
      </c>
      <c r="AB37" s="107">
        <f>'Option 4B'!AL70+'Option 4B'!AL93</f>
        <v>629901.12832703418</v>
      </c>
      <c r="AC37" s="107">
        <f>'Option 4B'!AM70+'Option 4B'!AM93</f>
        <v>627412.13531111693</v>
      </c>
      <c r="AD37" s="107">
        <f>'Option 4B'!AN70+'Option 4B'!AN93</f>
        <v>627052.12229980901</v>
      </c>
      <c r="AE37" s="107">
        <f>'Option 4B'!AO70+'Option 4B'!AO93</f>
        <v>649621.12767245993</v>
      </c>
      <c r="AF37" s="107">
        <f>'Option 4B'!AP70+'Option 4B'!AP93</f>
        <v>653629.14110146137</v>
      </c>
      <c r="AG37" s="107">
        <f>'Option 4B'!AQ70+'Option 4B'!AQ93</f>
        <v>878183.24394192011</v>
      </c>
      <c r="AH37" s="107">
        <f>'Option 4B'!AR70+'Option 4B'!AR93</f>
        <v>589377.81843097799</v>
      </c>
      <c r="AI37" s="107">
        <f>'Option 4B'!AS70+'Option 4B'!AS93</f>
        <v>592415.83096619323</v>
      </c>
      <c r="AJ37" s="107">
        <f>'Option 4B'!AT70+'Option 4B'!AT93</f>
        <v>835697.82161967515</v>
      </c>
      <c r="AK37" s="137">
        <f>AJ37-'Option 4B'!AT68</f>
        <v>597536.82161967515</v>
      </c>
      <c r="AL37" s="96">
        <f t="shared" si="8"/>
        <v>667558.56838636275</v>
      </c>
      <c r="AM37" s="137">
        <f t="shared" si="9"/>
        <v>656733.06838636275</v>
      </c>
    </row>
    <row r="38" spans="10:39" x14ac:dyDescent="0.35">
      <c r="J38" s="104" t="s">
        <v>95</v>
      </c>
      <c r="K38" s="104"/>
      <c r="L38" s="107">
        <f>'Option - Cap Rev Funding'!V53+'Option - Cap Rev Funding'!V77</f>
        <v>523</v>
      </c>
      <c r="M38" s="107">
        <f>'Option - Cap Rev Funding'!W53+'Option - Cap Rev Funding'!W77</f>
        <v>50231</v>
      </c>
      <c r="N38" s="107">
        <f>'Option - Cap Rev Funding'!X53+'Option - Cap Rev Funding'!X77</f>
        <v>187413</v>
      </c>
      <c r="O38" s="131">
        <f>'Option - Cap Rev Funding'!Y53+'Option - Cap Rev Funding'!Y77</f>
        <v>294809</v>
      </c>
      <c r="P38" s="107">
        <f>'Option - Cap Rev Funding'!Z53+'Option - Cap Rev Funding'!Z77</f>
        <v>294507</v>
      </c>
      <c r="Q38" s="107">
        <f>'Option - Cap Rev Funding'!AA53+'Option - Cap Rev Funding'!AA77</f>
        <v>294607</v>
      </c>
      <c r="R38" s="107">
        <f>'Option - Cap Rev Funding'!AB53+'Option - Cap Rev Funding'!AB77</f>
        <v>294607</v>
      </c>
      <c r="S38" s="107">
        <f>'Option - Cap Rev Funding'!AC53+'Option - Cap Rev Funding'!AC77</f>
        <v>294607</v>
      </c>
      <c r="T38" s="107">
        <f>'Option - Cap Rev Funding'!AD53+'Option - Cap Rev Funding'!AD77</f>
        <v>294607</v>
      </c>
      <c r="U38" s="107">
        <f>'Option - Cap Rev Funding'!AE53+'Option - Cap Rev Funding'!AE77</f>
        <v>294607</v>
      </c>
      <c r="V38" s="107">
        <f>'Option - Cap Rev Funding'!AF53+'Option - Cap Rev Funding'!AF77</f>
        <v>294607</v>
      </c>
      <c r="W38" s="107">
        <f>'Option - Cap Rev Funding'!AG53+'Option - Cap Rev Funding'!AG77</f>
        <v>294607</v>
      </c>
      <c r="X38" s="107">
        <f>'Option - Cap Rev Funding'!AH53+'Option - Cap Rev Funding'!AH77</f>
        <v>294607</v>
      </c>
      <c r="Y38" s="107">
        <f>'Option - Cap Rev Funding'!AI53+'Option - Cap Rev Funding'!AI77</f>
        <v>257896</v>
      </c>
      <c r="Z38" s="107">
        <f>'Option - Cap Rev Funding'!AJ53+'Option - Cap Rev Funding'!AJ77</f>
        <v>257896</v>
      </c>
      <c r="AA38" s="107">
        <f>'Option - Cap Rev Funding'!AK53+'Option - Cap Rev Funding'!AK77</f>
        <v>257896</v>
      </c>
      <c r="AB38" s="107">
        <f>'Option - Cap Rev Funding'!AL53+'Option - Cap Rev Funding'!AL77</f>
        <v>257896</v>
      </c>
      <c r="AC38" s="107">
        <f>'Option - Cap Rev Funding'!AM53+'Option - Cap Rev Funding'!AM77</f>
        <v>257896</v>
      </c>
      <c r="AD38" s="107">
        <f>'Option - Cap Rev Funding'!AN53+'Option - Cap Rev Funding'!AN77</f>
        <v>257896</v>
      </c>
      <c r="AE38" s="107">
        <f>'Option - Cap Rev Funding'!AO53+'Option - Cap Rev Funding'!AO77</f>
        <v>257896</v>
      </c>
      <c r="AF38" s="107">
        <f>'Option - Cap Rev Funding'!AP53+'Option - Cap Rev Funding'!AP77</f>
        <v>257896</v>
      </c>
      <c r="AG38" s="107">
        <f>'Option - Cap Rev Funding'!AQ53+'Option - Cap Rev Funding'!AQ77</f>
        <v>257567</v>
      </c>
      <c r="AH38" s="107">
        <f>'Option - Cap Rev Funding'!AR53+'Option - Cap Rev Funding'!AR77</f>
        <v>226350</v>
      </c>
      <c r="AI38" s="107">
        <f>'Option - Cap Rev Funding'!AS53+'Option - Cap Rev Funding'!AS77</f>
        <v>192610</v>
      </c>
      <c r="AJ38" s="107">
        <f>'Option - Cap Rev Funding'!AT53+'Option - Cap Rev Funding'!AT77</f>
        <v>192610</v>
      </c>
      <c r="AK38" s="137">
        <f>AJ38</f>
        <v>192610</v>
      </c>
      <c r="AL38" s="96">
        <f t="shared" si="8"/>
        <v>267203.5</v>
      </c>
      <c r="AM38" s="137">
        <f t="shared" si="9"/>
        <v>267203.5</v>
      </c>
    </row>
    <row r="39" spans="10:39" x14ac:dyDescent="0.35">
      <c r="J39" s="104" t="s">
        <v>167</v>
      </c>
      <c r="K39" s="104"/>
      <c r="L39" s="107">
        <f>'Option 11B'!V53+'Option 11B'!V80</f>
        <v>1003062</v>
      </c>
      <c r="M39" s="107">
        <f>'Option 11B'!W53+'Option 11B'!W80</f>
        <v>130656</v>
      </c>
      <c r="N39" s="107">
        <f>'Option 11B'!X53+'Option 11B'!X80</f>
        <v>1018203</v>
      </c>
      <c r="O39" s="131">
        <f>'Option 11B'!Y53+'Option 11B'!Y80</f>
        <v>540909</v>
      </c>
      <c r="P39" s="107">
        <f>'Option 11B'!Z53+'Option 11B'!Z80</f>
        <v>544136</v>
      </c>
      <c r="Q39" s="107">
        <f>'Option 11B'!AA53+'Option 11B'!AA80</f>
        <v>549224</v>
      </c>
      <c r="R39" s="107">
        <f>'Option 11B'!AB53+'Option 11B'!AB80</f>
        <v>554167</v>
      </c>
      <c r="S39" s="107">
        <f>'Option 11B'!AC53+'Option 11B'!AC80</f>
        <v>571872</v>
      </c>
      <c r="T39" s="107">
        <f>'Option 11B'!AD53+'Option 11B'!AD80</f>
        <v>555748</v>
      </c>
      <c r="U39" s="107">
        <f>'Option 11B'!AE53+'Option 11B'!AE80</f>
        <v>557847</v>
      </c>
      <c r="V39" s="107">
        <f>'Option 11B'!AF53+'Option 11B'!AF80</f>
        <v>556288</v>
      </c>
      <c r="W39" s="107">
        <f>'Option 11B'!AG53+'Option 11B'!AG80</f>
        <v>645927</v>
      </c>
      <c r="X39" s="107">
        <f>'Option 11B'!AH53+'Option 11B'!AH80</f>
        <v>555748</v>
      </c>
      <c r="Y39" s="107">
        <f>'Option 11B'!AI53+'Option 11B'!AI80</f>
        <v>545834</v>
      </c>
      <c r="Z39" s="107">
        <f>'Option 11B'!AJ53+'Option 11B'!AJ80</f>
        <v>517066</v>
      </c>
      <c r="AA39" s="107">
        <f>'Option 11B'!AK53+'Option 11B'!AK80</f>
        <v>519165</v>
      </c>
      <c r="AB39" s="107">
        <f>'Option 11B'!AL53+'Option 11B'!AL80</f>
        <v>520494</v>
      </c>
      <c r="AC39" s="107">
        <f>'Option 11B'!AM53+'Option 11B'!AM80</f>
        <v>519165</v>
      </c>
      <c r="AD39" s="107">
        <f>'Option 11B'!AN53+'Option 11B'!AN80</f>
        <v>517066</v>
      </c>
      <c r="AE39" s="107">
        <f>'Option 11B'!AO53+'Option 11B'!AO80</f>
        <v>533190</v>
      </c>
      <c r="AF39" s="107">
        <f>'Option 11B'!AP53+'Option 11B'!AP80</f>
        <v>517066</v>
      </c>
      <c r="AG39" s="107">
        <f>'Option 11B'!AQ53+'Option 11B'!AQ80</f>
        <v>675802</v>
      </c>
      <c r="AH39" s="107">
        <f>'Option 11B'!AR53+'Option 11B'!AR80</f>
        <v>454768</v>
      </c>
      <c r="AI39" s="107">
        <f>'Option 11B'!AS53+'Option 11B'!AS80</f>
        <v>437348</v>
      </c>
      <c r="AJ39" s="107">
        <f>'Option 11B'!AT53+'Option 11B'!AT80</f>
        <v>435789</v>
      </c>
      <c r="AK39" s="137">
        <f>AJ39</f>
        <v>435789</v>
      </c>
      <c r="AL39" s="96">
        <f t="shared" si="8"/>
        <v>537482.68181818177</v>
      </c>
      <c r="AM39" s="137">
        <f t="shared" si="9"/>
        <v>537482.68181818177</v>
      </c>
    </row>
  </sheetData>
  <sortState xmlns:xlrd2="http://schemas.microsoft.com/office/spreadsheetml/2017/richdata2" ref="A17:AK26">
    <sortCondition ref="A17:A26"/>
  </sortState>
  <pageMargins left="0.25" right="0.25" top="0.75" bottom="0.75" header="0.3" footer="0.3"/>
  <pageSetup paperSize="8" fitToHeight="0" orientation="landscape" horizontalDpi="300" verticalDpi="300"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39997558519241921"/>
    <pageSetUpPr fitToPage="1"/>
  </sheetPr>
  <dimension ref="A1:AW84"/>
  <sheetViews>
    <sheetView workbookViewId="0">
      <pane xSplit="3" ySplit="4" topLeftCell="AB44" activePane="bottomRight" state="frozen"/>
      <selection pane="topRight"/>
      <selection pane="bottomLeft"/>
      <selection pane="bottomRight" activeCell="L68" sqref="L68"/>
    </sheetView>
  </sheetViews>
  <sheetFormatPr defaultRowHeight="14.5" x14ac:dyDescent="0.35"/>
  <cols>
    <col min="2" max="2" width="11.81640625" bestFit="1" customWidth="1"/>
    <col min="3" max="3" width="25.54296875" bestFit="1" customWidth="1"/>
    <col min="4" max="5" width="10.81640625" bestFit="1" customWidth="1"/>
    <col min="7" max="7" width="9.1796875" customWidth="1"/>
    <col min="8" max="8" width="9.7265625" customWidth="1"/>
    <col min="9" max="9" width="10.81640625" bestFit="1" customWidth="1"/>
    <col min="11" max="11" width="11.1796875" customWidth="1"/>
    <col min="12" max="12" width="9.54296875" style="5" bestFit="1" customWidth="1"/>
    <col min="16" max="17" width="9.1796875" style="104"/>
    <col min="18" max="18" width="9.453125" customWidth="1"/>
    <col min="19" max="20" width="10.81640625" bestFit="1" customWidth="1"/>
    <col min="21" max="21" width="9.54296875" bestFit="1" customWidth="1"/>
    <col min="22" max="23" width="11" bestFit="1" customWidth="1"/>
    <col min="24" max="24" width="10.81640625" bestFit="1" customWidth="1"/>
    <col min="25" max="46" width="9.26953125" bestFit="1" customWidth="1"/>
    <col min="48" max="48" width="19" customWidth="1"/>
  </cols>
  <sheetData>
    <row r="1" spans="1:48" ht="15.5" x14ac:dyDescent="0.35">
      <c r="A1" s="19" t="s">
        <v>171</v>
      </c>
    </row>
    <row r="2" spans="1:48" x14ac:dyDescent="0.35">
      <c r="A2" s="8" t="s">
        <v>46</v>
      </c>
      <c r="B2" s="8"/>
      <c r="C2" s="8"/>
      <c r="D2" s="8"/>
      <c r="E2" s="8"/>
      <c r="F2" s="8"/>
      <c r="G2" s="8"/>
      <c r="H2" s="8"/>
      <c r="I2" s="8"/>
      <c r="J2" s="8"/>
      <c r="K2" s="8"/>
      <c r="L2" s="10"/>
    </row>
    <row r="3" spans="1:48" ht="22" x14ac:dyDescent="0.35">
      <c r="A3" s="15" t="s">
        <v>30</v>
      </c>
      <c r="B3" s="15" t="s">
        <v>31</v>
      </c>
      <c r="C3" s="15"/>
      <c r="D3" s="16" t="s">
        <v>32</v>
      </c>
      <c r="E3" s="16" t="s">
        <v>37</v>
      </c>
      <c r="F3" s="16" t="s">
        <v>35</v>
      </c>
      <c r="G3" s="16" t="s">
        <v>36</v>
      </c>
      <c r="H3" s="16" t="s">
        <v>38</v>
      </c>
      <c r="I3" s="16" t="s">
        <v>78</v>
      </c>
      <c r="J3" s="16" t="s">
        <v>40</v>
      </c>
      <c r="K3" s="16" t="s">
        <v>41</v>
      </c>
      <c r="L3" s="16" t="s">
        <v>42</v>
      </c>
      <c r="M3" s="16" t="s">
        <v>86</v>
      </c>
      <c r="N3" s="16" t="s">
        <v>91</v>
      </c>
      <c r="O3" s="16" t="s">
        <v>97</v>
      </c>
      <c r="P3" s="16" t="s">
        <v>127</v>
      </c>
      <c r="Q3" s="55" t="s">
        <v>51</v>
      </c>
      <c r="S3" s="16" t="s">
        <v>49</v>
      </c>
      <c r="T3" s="16" t="s">
        <v>48</v>
      </c>
      <c r="U3" s="17"/>
      <c r="V3" s="16" t="s">
        <v>4</v>
      </c>
      <c r="W3" s="16" t="s">
        <v>5</v>
      </c>
      <c r="X3" s="16" t="s">
        <v>6</v>
      </c>
      <c r="Y3" s="16" t="s">
        <v>7</v>
      </c>
      <c r="Z3" s="16" t="s">
        <v>8</v>
      </c>
      <c r="AA3" s="16" t="s">
        <v>9</v>
      </c>
      <c r="AB3" s="16" t="s">
        <v>10</v>
      </c>
      <c r="AC3" s="16" t="s">
        <v>11</v>
      </c>
      <c r="AD3" s="16" t="s">
        <v>12</v>
      </c>
      <c r="AE3" s="16" t="s">
        <v>13</v>
      </c>
      <c r="AF3" s="16" t="s">
        <v>14</v>
      </c>
      <c r="AG3" s="16" t="s">
        <v>15</v>
      </c>
      <c r="AH3" s="16" t="s">
        <v>16</v>
      </c>
      <c r="AI3" s="16" t="s">
        <v>17</v>
      </c>
      <c r="AJ3" s="16" t="s">
        <v>18</v>
      </c>
      <c r="AK3" s="16" t="s">
        <v>19</v>
      </c>
      <c r="AL3" s="16" t="s">
        <v>20</v>
      </c>
      <c r="AM3" s="16" t="s">
        <v>21</v>
      </c>
      <c r="AN3" s="16" t="s">
        <v>22</v>
      </c>
      <c r="AO3" s="16" t="s">
        <v>23</v>
      </c>
      <c r="AP3" s="16" t="s">
        <v>24</v>
      </c>
      <c r="AQ3" s="16" t="s">
        <v>25</v>
      </c>
      <c r="AR3" s="16" t="s">
        <v>26</v>
      </c>
      <c r="AS3" s="16" t="s">
        <v>27</v>
      </c>
      <c r="AT3" s="16" t="s">
        <v>28</v>
      </c>
      <c r="AV3" s="16" t="s">
        <v>101</v>
      </c>
    </row>
    <row r="4" spans="1:48" x14ac:dyDescent="0.35">
      <c r="A4" s="8"/>
      <c r="B4" s="8"/>
      <c r="C4" s="8"/>
      <c r="D4" s="10"/>
      <c r="E4" s="10"/>
      <c r="F4" s="10"/>
      <c r="G4" s="10"/>
      <c r="H4" s="10"/>
      <c r="I4" s="10"/>
      <c r="J4" s="10"/>
      <c r="K4" s="10"/>
      <c r="L4" s="10"/>
      <c r="S4" s="8"/>
      <c r="T4" s="8"/>
      <c r="U4" s="8"/>
      <c r="V4" s="8"/>
      <c r="W4" s="8"/>
      <c r="X4" s="8"/>
      <c r="Y4" s="8"/>
      <c r="Z4" s="8"/>
      <c r="AA4" s="8"/>
      <c r="AB4" s="8"/>
      <c r="AC4" s="8"/>
      <c r="AD4" s="8"/>
      <c r="AE4" s="8"/>
      <c r="AF4" s="8"/>
      <c r="AG4" s="8"/>
      <c r="AH4" s="8"/>
      <c r="AI4" s="8"/>
      <c r="AJ4" s="8"/>
      <c r="AK4" s="8"/>
      <c r="AL4" s="8"/>
      <c r="AM4" s="8"/>
      <c r="AN4" s="8"/>
      <c r="AO4" s="8"/>
      <c r="AP4" s="8"/>
      <c r="AQ4" s="8"/>
      <c r="AR4" s="8"/>
      <c r="AS4" s="8"/>
      <c r="AT4" s="8"/>
    </row>
    <row r="5" spans="1:48" x14ac:dyDescent="0.35">
      <c r="A5" s="8" t="s">
        <v>33</v>
      </c>
      <c r="B5" s="8" t="s">
        <v>34</v>
      </c>
      <c r="C5" s="8" t="s">
        <v>32</v>
      </c>
      <c r="D5" s="38">
        <f>+'Option - Cap Rev Funding'!D5</f>
        <v>0</v>
      </c>
      <c r="E5" s="39"/>
      <c r="F5" s="39"/>
      <c r="G5" s="39"/>
      <c r="H5" s="39"/>
      <c r="I5" s="39"/>
      <c r="J5" s="39"/>
      <c r="K5" s="39"/>
      <c r="L5" s="39"/>
      <c r="M5" s="39"/>
      <c r="N5" s="39"/>
      <c r="O5" s="39"/>
      <c r="P5" s="39"/>
      <c r="Q5" s="39"/>
      <c r="S5" s="60">
        <f>NPV('Key Vars Assumptions'!$B$10,V5:AT5)</f>
        <v>0</v>
      </c>
      <c r="T5" s="60">
        <f t="shared" ref="T5" si="0">SUM(V5:AT5)</f>
        <v>0</v>
      </c>
      <c r="U5" s="31"/>
      <c r="V5" s="35">
        <f>+'Option - Cap Rev Funding'!V5</f>
        <v>0</v>
      </c>
      <c r="W5" s="35">
        <f>+'Option - Cap Rev Funding'!W5</f>
        <v>0</v>
      </c>
      <c r="X5" s="35">
        <f>+'Option - Cap Rev Funding'!X5</f>
        <v>0</v>
      </c>
      <c r="Y5" s="35">
        <f>+'Option - Cap Rev Funding'!Y5</f>
        <v>0</v>
      </c>
      <c r="Z5" s="35">
        <f>+'Option - Cap Rev Funding'!Z5</f>
        <v>0</v>
      </c>
      <c r="AA5" s="35">
        <f>+'Option - Cap Rev Funding'!AA5</f>
        <v>0</v>
      </c>
      <c r="AB5" s="35">
        <f>+'Option - Cap Rev Funding'!AB5</f>
        <v>0</v>
      </c>
      <c r="AC5" s="35">
        <f>+'Option - Cap Rev Funding'!AC5</f>
        <v>0</v>
      </c>
      <c r="AD5" s="35">
        <f>+'Option - Cap Rev Funding'!AD5</f>
        <v>0</v>
      </c>
      <c r="AE5" s="35">
        <f>+'Option - Cap Rev Funding'!AE5</f>
        <v>0</v>
      </c>
      <c r="AF5" s="35">
        <f>+'Option - Cap Rev Funding'!AF5</f>
        <v>0</v>
      </c>
      <c r="AG5" s="35">
        <f>+'Option - Cap Rev Funding'!AG5</f>
        <v>0</v>
      </c>
      <c r="AH5" s="35">
        <f>+'Option - Cap Rev Funding'!AH5</f>
        <v>0</v>
      </c>
      <c r="AI5" s="35">
        <f>+'Option - Cap Rev Funding'!AI5</f>
        <v>0</v>
      </c>
      <c r="AJ5" s="35">
        <f>+'Option - Cap Rev Funding'!AJ5</f>
        <v>0</v>
      </c>
      <c r="AK5" s="35">
        <f>+'Option - Cap Rev Funding'!AK5</f>
        <v>0</v>
      </c>
      <c r="AL5" s="35">
        <f>+'Option - Cap Rev Funding'!AL5</f>
        <v>0</v>
      </c>
      <c r="AM5" s="35">
        <f>+'Option - Cap Rev Funding'!AM5</f>
        <v>0</v>
      </c>
      <c r="AN5" s="35">
        <f>+'Option - Cap Rev Funding'!AN5</f>
        <v>0</v>
      </c>
      <c r="AO5" s="35">
        <f>+'Option - Cap Rev Funding'!AO5</f>
        <v>0</v>
      </c>
      <c r="AP5" s="35">
        <f>+'Option - Cap Rev Funding'!AP5</f>
        <v>0</v>
      </c>
      <c r="AQ5" s="35">
        <f>+'Option - Cap Rev Funding'!AQ5</f>
        <v>0</v>
      </c>
      <c r="AR5" s="35">
        <f>+'Option - Cap Rev Funding'!AR5</f>
        <v>0</v>
      </c>
      <c r="AS5" s="35">
        <f>+'Option - Cap Rev Funding'!AS5</f>
        <v>0</v>
      </c>
      <c r="AT5" s="35">
        <f>+'Option - Cap Rev Funding'!AT5</f>
        <v>0</v>
      </c>
    </row>
    <row r="6" spans="1:48" x14ac:dyDescent="0.35">
      <c r="A6" s="8" t="s">
        <v>33</v>
      </c>
      <c r="B6" s="8" t="s">
        <v>34</v>
      </c>
      <c r="C6" s="8" t="s">
        <v>37</v>
      </c>
      <c r="D6" s="40"/>
      <c r="E6" s="38">
        <f>+'Option - Cap Rev Funding'!E6</f>
        <v>0</v>
      </c>
      <c r="F6" s="40"/>
      <c r="G6" s="40"/>
      <c r="H6" s="40"/>
      <c r="I6" s="40"/>
      <c r="J6" s="40"/>
      <c r="K6" s="40"/>
      <c r="L6" s="40"/>
      <c r="M6" s="40"/>
      <c r="N6" s="40"/>
      <c r="O6" s="40"/>
      <c r="P6" s="40"/>
      <c r="Q6" s="40"/>
      <c r="S6" s="60">
        <f>NPV('Key Vars Assumptions'!$B$10,V6:AT6)</f>
        <v>0</v>
      </c>
      <c r="T6" s="60">
        <f t="shared" ref="T6:T15" si="1">SUM(V6:AT6)</f>
        <v>0</v>
      </c>
      <c r="U6" s="31"/>
      <c r="V6" s="35">
        <f>+'Option - Cap Rev Funding'!V6</f>
        <v>0</v>
      </c>
      <c r="W6" s="35">
        <f>+'Option - Cap Rev Funding'!W6</f>
        <v>0</v>
      </c>
      <c r="X6" s="35">
        <f>+'Option - Cap Rev Funding'!X6</f>
        <v>0</v>
      </c>
      <c r="Y6" s="35">
        <f>+'Option - Cap Rev Funding'!Y6</f>
        <v>0</v>
      </c>
      <c r="Z6" s="35">
        <f>+'Option - Cap Rev Funding'!Z6</f>
        <v>0</v>
      </c>
      <c r="AA6" s="35">
        <f>+'Option - Cap Rev Funding'!AA6</f>
        <v>0</v>
      </c>
      <c r="AB6" s="35">
        <f>+'Option - Cap Rev Funding'!AB6</f>
        <v>0</v>
      </c>
      <c r="AC6" s="35">
        <f>+'Option - Cap Rev Funding'!AC6</f>
        <v>0</v>
      </c>
      <c r="AD6" s="35">
        <f>+'Option - Cap Rev Funding'!AD6</f>
        <v>0</v>
      </c>
      <c r="AE6" s="35">
        <f>+'Option - Cap Rev Funding'!AE6</f>
        <v>0</v>
      </c>
      <c r="AF6" s="35">
        <f>+'Option - Cap Rev Funding'!AF6</f>
        <v>0</v>
      </c>
      <c r="AG6" s="35">
        <f>+'Option - Cap Rev Funding'!AG6</f>
        <v>0</v>
      </c>
      <c r="AH6" s="35">
        <f>+'Option - Cap Rev Funding'!AH6</f>
        <v>0</v>
      </c>
      <c r="AI6" s="35">
        <f>+'Option - Cap Rev Funding'!AI6</f>
        <v>0</v>
      </c>
      <c r="AJ6" s="35">
        <f>+'Option - Cap Rev Funding'!AJ6</f>
        <v>0</v>
      </c>
      <c r="AK6" s="35">
        <f>+'Option - Cap Rev Funding'!AK6</f>
        <v>0</v>
      </c>
      <c r="AL6" s="35">
        <f>+'Option - Cap Rev Funding'!AL6</f>
        <v>0</v>
      </c>
      <c r="AM6" s="35">
        <f>+'Option - Cap Rev Funding'!AM6</f>
        <v>0</v>
      </c>
      <c r="AN6" s="35">
        <f>+'Option - Cap Rev Funding'!AN6</f>
        <v>0</v>
      </c>
      <c r="AO6" s="35">
        <f>+'Option - Cap Rev Funding'!AO6</f>
        <v>0</v>
      </c>
      <c r="AP6" s="35">
        <f>+'Option - Cap Rev Funding'!AP6</f>
        <v>0</v>
      </c>
      <c r="AQ6" s="35">
        <f>+'Option - Cap Rev Funding'!AQ6</f>
        <v>0</v>
      </c>
      <c r="AR6" s="35">
        <f>+'Option - Cap Rev Funding'!AR6</f>
        <v>0</v>
      </c>
      <c r="AS6" s="35">
        <f>+'Option - Cap Rev Funding'!AS6</f>
        <v>0</v>
      </c>
      <c r="AT6" s="35">
        <f>+'Option - Cap Rev Funding'!AT6</f>
        <v>0</v>
      </c>
    </row>
    <row r="7" spans="1:48" x14ac:dyDescent="0.35">
      <c r="A7" s="8" t="s">
        <v>33</v>
      </c>
      <c r="B7" s="8" t="s">
        <v>34</v>
      </c>
      <c r="C7" s="8" t="s">
        <v>35</v>
      </c>
      <c r="D7" s="40"/>
      <c r="E7" s="40"/>
      <c r="F7" s="38">
        <f>+'Option - Cap Rev Funding'!F7</f>
        <v>0</v>
      </c>
      <c r="G7" s="39"/>
      <c r="H7" s="40"/>
      <c r="I7" s="40"/>
      <c r="J7" s="40"/>
      <c r="K7" s="40"/>
      <c r="L7" s="40"/>
      <c r="M7" s="40"/>
      <c r="N7" s="40"/>
      <c r="O7" s="40"/>
      <c r="P7" s="40"/>
      <c r="Q7" s="40"/>
      <c r="S7" s="60">
        <f>NPV('Key Vars Assumptions'!$B$10,V7:AT7)</f>
        <v>0</v>
      </c>
      <c r="T7" s="60">
        <f t="shared" si="1"/>
        <v>0</v>
      </c>
      <c r="U7" s="31"/>
      <c r="V7" s="35">
        <f>+'Option - Cap Rev Funding'!V7</f>
        <v>0</v>
      </c>
      <c r="W7" s="35">
        <f>+'Option - Cap Rev Funding'!W7</f>
        <v>0</v>
      </c>
      <c r="X7" s="35">
        <f>+'Option - Cap Rev Funding'!X7</f>
        <v>0</v>
      </c>
      <c r="Y7" s="35">
        <f>+'Option - Cap Rev Funding'!Y7</f>
        <v>0</v>
      </c>
      <c r="Z7" s="35">
        <f>+'Option - Cap Rev Funding'!Z7</f>
        <v>0</v>
      </c>
      <c r="AA7" s="35">
        <f>+'Option - Cap Rev Funding'!AA7</f>
        <v>0</v>
      </c>
      <c r="AB7" s="35">
        <f>+'Option - Cap Rev Funding'!AB7</f>
        <v>0</v>
      </c>
      <c r="AC7" s="35">
        <f>+'Option - Cap Rev Funding'!AC7</f>
        <v>0</v>
      </c>
      <c r="AD7" s="35">
        <f>+'Option - Cap Rev Funding'!AD7</f>
        <v>0</v>
      </c>
      <c r="AE7" s="35">
        <f>+'Option - Cap Rev Funding'!AE7</f>
        <v>0</v>
      </c>
      <c r="AF7" s="35">
        <f>+'Option - Cap Rev Funding'!AF7</f>
        <v>0</v>
      </c>
      <c r="AG7" s="35">
        <f>+'Option - Cap Rev Funding'!AG7</f>
        <v>0</v>
      </c>
      <c r="AH7" s="35">
        <f>+'Option - Cap Rev Funding'!AH7</f>
        <v>0</v>
      </c>
      <c r="AI7" s="35">
        <f>+'Option - Cap Rev Funding'!AI7</f>
        <v>0</v>
      </c>
      <c r="AJ7" s="35">
        <f>+'Option - Cap Rev Funding'!AJ7</f>
        <v>0</v>
      </c>
      <c r="AK7" s="35">
        <f>+'Option - Cap Rev Funding'!AK7</f>
        <v>0</v>
      </c>
      <c r="AL7" s="35">
        <f>+'Option - Cap Rev Funding'!AL7</f>
        <v>0</v>
      </c>
      <c r="AM7" s="35">
        <f>+'Option - Cap Rev Funding'!AM7</f>
        <v>0</v>
      </c>
      <c r="AN7" s="35">
        <f>+'Option - Cap Rev Funding'!AN7</f>
        <v>0</v>
      </c>
      <c r="AO7" s="35">
        <f>+'Option - Cap Rev Funding'!AO7</f>
        <v>0</v>
      </c>
      <c r="AP7" s="35">
        <f>+'Option - Cap Rev Funding'!AP7</f>
        <v>0</v>
      </c>
      <c r="AQ7" s="35">
        <f>+'Option - Cap Rev Funding'!AQ7</f>
        <v>0</v>
      </c>
      <c r="AR7" s="35">
        <f>+'Option - Cap Rev Funding'!AR7</f>
        <v>0</v>
      </c>
      <c r="AS7" s="35">
        <f>+'Option - Cap Rev Funding'!AS7</f>
        <v>0</v>
      </c>
      <c r="AT7" s="35">
        <f>+'Option - Cap Rev Funding'!AT7</f>
        <v>0</v>
      </c>
    </row>
    <row r="8" spans="1:48" x14ac:dyDescent="0.35">
      <c r="A8" s="8" t="s">
        <v>33</v>
      </c>
      <c r="B8" s="8" t="s">
        <v>34</v>
      </c>
      <c r="C8" s="8" t="s">
        <v>36</v>
      </c>
      <c r="D8" s="40"/>
      <c r="E8" s="40"/>
      <c r="F8" s="40"/>
      <c r="G8" s="38">
        <f>+'Option - Cap Rev Funding'!G8</f>
        <v>0</v>
      </c>
      <c r="H8" s="40"/>
      <c r="I8" s="40"/>
      <c r="J8" s="40"/>
      <c r="K8" s="40"/>
      <c r="L8" s="40"/>
      <c r="M8" s="40"/>
      <c r="N8" s="40"/>
      <c r="O8" s="40"/>
      <c r="P8" s="40"/>
      <c r="Q8" s="40"/>
      <c r="S8" s="60">
        <f>NPV('Key Vars Assumptions'!$B$10,V8:AT8)</f>
        <v>0</v>
      </c>
      <c r="T8" s="60">
        <f t="shared" si="1"/>
        <v>0</v>
      </c>
      <c r="U8" s="31"/>
      <c r="V8" s="35">
        <f>+'Option - Cap Rev Funding'!V8</f>
        <v>0</v>
      </c>
      <c r="W8" s="35">
        <f>+'Option - Cap Rev Funding'!W8</f>
        <v>0</v>
      </c>
      <c r="X8" s="35">
        <f>+'Option - Cap Rev Funding'!X8</f>
        <v>0</v>
      </c>
      <c r="Y8" s="35">
        <f>+'Option - Cap Rev Funding'!Y8</f>
        <v>0</v>
      </c>
      <c r="Z8" s="35">
        <f>+'Option - Cap Rev Funding'!Z8</f>
        <v>0</v>
      </c>
      <c r="AA8" s="35">
        <f>+'Option - Cap Rev Funding'!AA8</f>
        <v>0</v>
      </c>
      <c r="AB8" s="35">
        <f>+'Option - Cap Rev Funding'!AB8</f>
        <v>0</v>
      </c>
      <c r="AC8" s="35">
        <f>+'Option - Cap Rev Funding'!AC8</f>
        <v>0</v>
      </c>
      <c r="AD8" s="35">
        <f>+'Option - Cap Rev Funding'!AD8</f>
        <v>0</v>
      </c>
      <c r="AE8" s="35">
        <f>+'Option - Cap Rev Funding'!AE8</f>
        <v>0</v>
      </c>
      <c r="AF8" s="35">
        <f>+'Option - Cap Rev Funding'!AF8</f>
        <v>0</v>
      </c>
      <c r="AG8" s="35">
        <f>+'Option - Cap Rev Funding'!AG8</f>
        <v>0</v>
      </c>
      <c r="AH8" s="35">
        <f>+'Option - Cap Rev Funding'!AH8</f>
        <v>0</v>
      </c>
      <c r="AI8" s="35">
        <f>+'Option - Cap Rev Funding'!AI8</f>
        <v>0</v>
      </c>
      <c r="AJ8" s="35">
        <f>+'Option - Cap Rev Funding'!AJ8</f>
        <v>0</v>
      </c>
      <c r="AK8" s="35">
        <f>+'Option - Cap Rev Funding'!AK8</f>
        <v>0</v>
      </c>
      <c r="AL8" s="35">
        <f>+'Option - Cap Rev Funding'!AL8</f>
        <v>0</v>
      </c>
      <c r="AM8" s="35">
        <f>+'Option - Cap Rev Funding'!AM8</f>
        <v>0</v>
      </c>
      <c r="AN8" s="35">
        <f>+'Option - Cap Rev Funding'!AN8</f>
        <v>0</v>
      </c>
      <c r="AO8" s="35">
        <f>+'Option - Cap Rev Funding'!AO8</f>
        <v>0</v>
      </c>
      <c r="AP8" s="35">
        <f>+'Option - Cap Rev Funding'!AP8</f>
        <v>0</v>
      </c>
      <c r="AQ8" s="35">
        <f>+'Option - Cap Rev Funding'!AQ8</f>
        <v>0</v>
      </c>
      <c r="AR8" s="35">
        <f>+'Option - Cap Rev Funding'!AR8</f>
        <v>0</v>
      </c>
      <c r="AS8" s="35">
        <f>+'Option - Cap Rev Funding'!AS8</f>
        <v>0</v>
      </c>
      <c r="AT8" s="35">
        <f>+'Option - Cap Rev Funding'!AT8</f>
        <v>0</v>
      </c>
    </row>
    <row r="9" spans="1:48" x14ac:dyDescent="0.35">
      <c r="A9" s="8" t="s">
        <v>33</v>
      </c>
      <c r="B9" s="8" t="s">
        <v>34</v>
      </c>
      <c r="C9" s="8" t="s">
        <v>38</v>
      </c>
      <c r="D9" s="40"/>
      <c r="E9" s="40"/>
      <c r="F9" s="40"/>
      <c r="G9" s="40"/>
      <c r="H9" s="38">
        <f>+'Option - Cap Rev Funding'!H9</f>
        <v>0</v>
      </c>
      <c r="I9" s="40"/>
      <c r="J9" s="40"/>
      <c r="K9" s="40"/>
      <c r="L9" s="40"/>
      <c r="M9" s="40"/>
      <c r="N9" s="40"/>
      <c r="O9" s="40"/>
      <c r="P9" s="40"/>
      <c r="Q9" s="40"/>
      <c r="S9" s="60">
        <f>NPV('Key Vars Assumptions'!$B$10,V9:AT9)</f>
        <v>0</v>
      </c>
      <c r="T9" s="60">
        <f t="shared" si="1"/>
        <v>0</v>
      </c>
      <c r="U9" s="31"/>
      <c r="V9" s="35">
        <f>+'Option - Cap Rev Funding'!V9</f>
        <v>0</v>
      </c>
      <c r="W9" s="35">
        <f>+'Option - Cap Rev Funding'!W9</f>
        <v>0</v>
      </c>
      <c r="X9" s="35">
        <f>+'Option - Cap Rev Funding'!X9</f>
        <v>0</v>
      </c>
      <c r="Y9" s="35">
        <f>+'Option - Cap Rev Funding'!Y9</f>
        <v>0</v>
      </c>
      <c r="Z9" s="35">
        <f>+'Option - Cap Rev Funding'!Z9</f>
        <v>0</v>
      </c>
      <c r="AA9" s="35">
        <f>+'Option - Cap Rev Funding'!AA9</f>
        <v>0</v>
      </c>
      <c r="AB9" s="35">
        <f>+'Option - Cap Rev Funding'!AB9</f>
        <v>0</v>
      </c>
      <c r="AC9" s="35">
        <f>+'Option - Cap Rev Funding'!AC9</f>
        <v>0</v>
      </c>
      <c r="AD9" s="35">
        <f>+'Option - Cap Rev Funding'!AD9</f>
        <v>0</v>
      </c>
      <c r="AE9" s="35">
        <f>+'Option - Cap Rev Funding'!AE9</f>
        <v>0</v>
      </c>
      <c r="AF9" s="35">
        <f>+'Option - Cap Rev Funding'!AF9</f>
        <v>0</v>
      </c>
      <c r="AG9" s="35">
        <f>+'Option - Cap Rev Funding'!AG9</f>
        <v>0</v>
      </c>
      <c r="AH9" s="35">
        <f>+'Option - Cap Rev Funding'!AH9</f>
        <v>0</v>
      </c>
      <c r="AI9" s="35">
        <f>+'Option - Cap Rev Funding'!AI9</f>
        <v>0</v>
      </c>
      <c r="AJ9" s="35">
        <f>+'Option - Cap Rev Funding'!AJ9</f>
        <v>0</v>
      </c>
      <c r="AK9" s="35">
        <f>+'Option - Cap Rev Funding'!AK9</f>
        <v>0</v>
      </c>
      <c r="AL9" s="35">
        <f>+'Option - Cap Rev Funding'!AL9</f>
        <v>0</v>
      </c>
      <c r="AM9" s="35">
        <f>+'Option - Cap Rev Funding'!AM9</f>
        <v>0</v>
      </c>
      <c r="AN9" s="35">
        <f>+'Option - Cap Rev Funding'!AN9</f>
        <v>0</v>
      </c>
      <c r="AO9" s="35">
        <f>+'Option - Cap Rev Funding'!AO9</f>
        <v>0</v>
      </c>
      <c r="AP9" s="35">
        <f>+'Option - Cap Rev Funding'!AP9</f>
        <v>0</v>
      </c>
      <c r="AQ9" s="35">
        <f>+'Option - Cap Rev Funding'!AQ9</f>
        <v>0</v>
      </c>
      <c r="AR9" s="35">
        <f>+'Option - Cap Rev Funding'!AR9</f>
        <v>0</v>
      </c>
      <c r="AS9" s="35">
        <f>+'Option - Cap Rev Funding'!AS9</f>
        <v>0</v>
      </c>
      <c r="AT9" s="35">
        <f>+'Option - Cap Rev Funding'!AT9</f>
        <v>0</v>
      </c>
    </row>
    <row r="10" spans="1:48" x14ac:dyDescent="0.35">
      <c r="A10" s="8" t="s">
        <v>33</v>
      </c>
      <c r="B10" s="8" t="s">
        <v>34</v>
      </c>
      <c r="C10" s="8" t="s">
        <v>39</v>
      </c>
      <c r="D10" s="40"/>
      <c r="E10" s="40"/>
      <c r="F10" s="40"/>
      <c r="G10" s="40"/>
      <c r="H10" s="40"/>
      <c r="I10" s="38">
        <f>+'Option - Cap Rev Funding'!I10</f>
        <v>0</v>
      </c>
      <c r="J10" s="40"/>
      <c r="K10" s="40"/>
      <c r="L10" s="40"/>
      <c r="M10" s="40"/>
      <c r="N10" s="40"/>
      <c r="O10" s="40"/>
      <c r="P10" s="40"/>
      <c r="Q10" s="40"/>
      <c r="S10" s="60">
        <f>NPV('Key Vars Assumptions'!$B$10,V10:AT10)</f>
        <v>0</v>
      </c>
      <c r="T10" s="60">
        <f t="shared" si="1"/>
        <v>0</v>
      </c>
      <c r="U10" s="31"/>
      <c r="V10" s="35">
        <f>+'Option - Cap Rev Funding'!V10</f>
        <v>0</v>
      </c>
      <c r="W10" s="35">
        <f>+'Option - Cap Rev Funding'!W10</f>
        <v>0</v>
      </c>
      <c r="X10" s="35">
        <f>+'Option - Cap Rev Funding'!X10</f>
        <v>0</v>
      </c>
      <c r="Y10" s="35">
        <f>+'Option - Cap Rev Funding'!Y10</f>
        <v>0</v>
      </c>
      <c r="Z10" s="35">
        <f>+'Option - Cap Rev Funding'!Z10</f>
        <v>0</v>
      </c>
      <c r="AA10" s="35">
        <f>+'Option - Cap Rev Funding'!AA10</f>
        <v>0</v>
      </c>
      <c r="AB10" s="35">
        <f>+'Option - Cap Rev Funding'!AB10</f>
        <v>0</v>
      </c>
      <c r="AC10" s="35">
        <f>+'Option - Cap Rev Funding'!AC10</f>
        <v>0</v>
      </c>
      <c r="AD10" s="35">
        <f>+'Option - Cap Rev Funding'!AD10</f>
        <v>0</v>
      </c>
      <c r="AE10" s="35">
        <f>+'Option - Cap Rev Funding'!AE10</f>
        <v>0</v>
      </c>
      <c r="AF10" s="35">
        <f>+'Option - Cap Rev Funding'!AF10</f>
        <v>0</v>
      </c>
      <c r="AG10" s="35">
        <f>+'Option - Cap Rev Funding'!AG10</f>
        <v>0</v>
      </c>
      <c r="AH10" s="35">
        <f>+'Option - Cap Rev Funding'!AH10</f>
        <v>0</v>
      </c>
      <c r="AI10" s="35">
        <f>+'Option - Cap Rev Funding'!AI10</f>
        <v>0</v>
      </c>
      <c r="AJ10" s="35">
        <f>+'Option - Cap Rev Funding'!AJ10</f>
        <v>0</v>
      </c>
      <c r="AK10" s="35">
        <f>+'Option - Cap Rev Funding'!AK10</f>
        <v>0</v>
      </c>
      <c r="AL10" s="35">
        <f>+'Option - Cap Rev Funding'!AL10</f>
        <v>0</v>
      </c>
      <c r="AM10" s="35">
        <f>+'Option - Cap Rev Funding'!AM10</f>
        <v>0</v>
      </c>
      <c r="AN10" s="35">
        <f>+'Option - Cap Rev Funding'!AN10</f>
        <v>0</v>
      </c>
      <c r="AO10" s="35">
        <f>+'Option - Cap Rev Funding'!AO10</f>
        <v>0</v>
      </c>
      <c r="AP10" s="35">
        <f>+'Option - Cap Rev Funding'!AP10</f>
        <v>0</v>
      </c>
      <c r="AQ10" s="35">
        <f>+'Option - Cap Rev Funding'!AQ10</f>
        <v>0</v>
      </c>
      <c r="AR10" s="35">
        <f>+'Option - Cap Rev Funding'!AR10</f>
        <v>0</v>
      </c>
      <c r="AS10" s="35">
        <f>+'Option - Cap Rev Funding'!AS10</f>
        <v>0</v>
      </c>
      <c r="AT10" s="35">
        <f>+'Option - Cap Rev Funding'!AT10</f>
        <v>0</v>
      </c>
    </row>
    <row r="11" spans="1:48" x14ac:dyDescent="0.35">
      <c r="A11" s="8" t="s">
        <v>33</v>
      </c>
      <c r="B11" s="8" t="s">
        <v>34</v>
      </c>
      <c r="C11" s="8" t="s">
        <v>40</v>
      </c>
      <c r="D11" s="40"/>
      <c r="E11" s="40"/>
      <c r="F11" s="40"/>
      <c r="G11" s="40"/>
      <c r="H11" s="40"/>
      <c r="I11" s="40"/>
      <c r="J11" s="38">
        <f>+'Option - Cap Rev Funding'!J11</f>
        <v>0</v>
      </c>
      <c r="K11" s="39"/>
      <c r="L11" s="39"/>
      <c r="M11" s="39"/>
      <c r="N11" s="39"/>
      <c r="O11" s="39"/>
      <c r="P11" s="39"/>
      <c r="Q11" s="39"/>
      <c r="S11" s="60">
        <f>NPV('Key Vars Assumptions'!$B$10,V11:AT11)</f>
        <v>0</v>
      </c>
      <c r="T11" s="60">
        <f t="shared" si="1"/>
        <v>0</v>
      </c>
      <c r="U11" s="31"/>
      <c r="V11" s="35">
        <f>+'Option - Cap Rev Funding'!V11</f>
        <v>0</v>
      </c>
      <c r="W11" s="35">
        <f>+'Option - Cap Rev Funding'!W11</f>
        <v>0</v>
      </c>
      <c r="X11" s="35">
        <f>+'Option - Cap Rev Funding'!X11</f>
        <v>0</v>
      </c>
      <c r="Y11" s="35">
        <f>+'Option - Cap Rev Funding'!Y11</f>
        <v>0</v>
      </c>
      <c r="Z11" s="35">
        <f>+'Option - Cap Rev Funding'!Z11</f>
        <v>0</v>
      </c>
      <c r="AA11" s="35">
        <f>+'Option - Cap Rev Funding'!AA11</f>
        <v>0</v>
      </c>
      <c r="AB11" s="35">
        <f>+'Option - Cap Rev Funding'!AB11</f>
        <v>0</v>
      </c>
      <c r="AC11" s="35">
        <f>+'Option - Cap Rev Funding'!AC11</f>
        <v>0</v>
      </c>
      <c r="AD11" s="35">
        <f>+'Option - Cap Rev Funding'!AD11</f>
        <v>0</v>
      </c>
      <c r="AE11" s="35">
        <f>+'Option - Cap Rev Funding'!AE11</f>
        <v>0</v>
      </c>
      <c r="AF11" s="35">
        <f>+'Option - Cap Rev Funding'!AF11</f>
        <v>0</v>
      </c>
      <c r="AG11" s="35">
        <f>+'Option - Cap Rev Funding'!AG11</f>
        <v>0</v>
      </c>
      <c r="AH11" s="35">
        <f>+'Option - Cap Rev Funding'!AH11</f>
        <v>0</v>
      </c>
      <c r="AI11" s="35">
        <f>+'Option - Cap Rev Funding'!AI11</f>
        <v>0</v>
      </c>
      <c r="AJ11" s="35">
        <f>+'Option - Cap Rev Funding'!AJ11</f>
        <v>0</v>
      </c>
      <c r="AK11" s="35">
        <f>+'Option - Cap Rev Funding'!AK11</f>
        <v>0</v>
      </c>
      <c r="AL11" s="35">
        <f>+'Option - Cap Rev Funding'!AL11</f>
        <v>0</v>
      </c>
      <c r="AM11" s="35">
        <f>+'Option - Cap Rev Funding'!AM11</f>
        <v>0</v>
      </c>
      <c r="AN11" s="35">
        <f>+'Option - Cap Rev Funding'!AN11</f>
        <v>0</v>
      </c>
      <c r="AO11" s="35">
        <f>+'Option - Cap Rev Funding'!AO11</f>
        <v>0</v>
      </c>
      <c r="AP11" s="35">
        <f>+'Option - Cap Rev Funding'!AP11</f>
        <v>0</v>
      </c>
      <c r="AQ11" s="35">
        <f>+'Option - Cap Rev Funding'!AQ11</f>
        <v>0</v>
      </c>
      <c r="AR11" s="35">
        <f>+'Option - Cap Rev Funding'!AR11</f>
        <v>0</v>
      </c>
      <c r="AS11" s="35">
        <f>+'Option - Cap Rev Funding'!AS11</f>
        <v>0</v>
      </c>
      <c r="AT11" s="35">
        <f>+'Option - Cap Rev Funding'!AT11</f>
        <v>0</v>
      </c>
    </row>
    <row r="12" spans="1:48" x14ac:dyDescent="0.35">
      <c r="A12" s="8" t="s">
        <v>33</v>
      </c>
      <c r="B12" s="8" t="s">
        <v>34</v>
      </c>
      <c r="C12" s="8" t="s">
        <v>71</v>
      </c>
      <c r="D12" s="40"/>
      <c r="E12" s="40"/>
      <c r="F12" s="40"/>
      <c r="G12" s="40"/>
      <c r="H12" s="40"/>
      <c r="I12" s="40"/>
      <c r="J12" s="40"/>
      <c r="K12" s="38">
        <f>+'Option - Cap Rev Funding'!K12</f>
        <v>0</v>
      </c>
      <c r="L12" s="39"/>
      <c r="M12" s="39"/>
      <c r="N12" s="39"/>
      <c r="O12" s="39"/>
      <c r="P12" s="39"/>
      <c r="Q12" s="39"/>
      <c r="S12" s="60">
        <f>NPV('Key Vars Assumptions'!$B$10,V12:AT12)</f>
        <v>0</v>
      </c>
      <c r="T12" s="60">
        <f t="shared" si="1"/>
        <v>0</v>
      </c>
      <c r="U12" s="31"/>
      <c r="V12" s="35">
        <f>+'Option - Cap Rev Funding'!V12</f>
        <v>0</v>
      </c>
      <c r="W12" s="35">
        <f>+'Option - Cap Rev Funding'!W12</f>
        <v>0</v>
      </c>
      <c r="X12" s="35">
        <f>+'Option - Cap Rev Funding'!X12</f>
        <v>0</v>
      </c>
      <c r="Y12" s="35">
        <f>+'Option - Cap Rev Funding'!Y12</f>
        <v>0</v>
      </c>
      <c r="Z12" s="35">
        <f>+'Option - Cap Rev Funding'!Z12</f>
        <v>0</v>
      </c>
      <c r="AA12" s="35">
        <f>+'Option - Cap Rev Funding'!AA12</f>
        <v>0</v>
      </c>
      <c r="AB12" s="35">
        <f>+'Option - Cap Rev Funding'!AB12</f>
        <v>0</v>
      </c>
      <c r="AC12" s="35">
        <f>+'Option - Cap Rev Funding'!AC12</f>
        <v>0</v>
      </c>
      <c r="AD12" s="35">
        <f>+'Option - Cap Rev Funding'!AD12</f>
        <v>0</v>
      </c>
      <c r="AE12" s="35">
        <f>+'Option - Cap Rev Funding'!AE12</f>
        <v>0</v>
      </c>
      <c r="AF12" s="35">
        <f>+'Option - Cap Rev Funding'!AF12</f>
        <v>0</v>
      </c>
      <c r="AG12" s="35">
        <f>+'Option - Cap Rev Funding'!AG12</f>
        <v>0</v>
      </c>
      <c r="AH12" s="35">
        <f>+'Option - Cap Rev Funding'!AH12</f>
        <v>0</v>
      </c>
      <c r="AI12" s="35">
        <f>+'Option - Cap Rev Funding'!AI12</f>
        <v>0</v>
      </c>
      <c r="AJ12" s="35">
        <f>+'Option - Cap Rev Funding'!AJ12</f>
        <v>0</v>
      </c>
      <c r="AK12" s="35">
        <f>+'Option - Cap Rev Funding'!AK12</f>
        <v>0</v>
      </c>
      <c r="AL12" s="35">
        <f>+'Option - Cap Rev Funding'!AL12</f>
        <v>0</v>
      </c>
      <c r="AM12" s="35">
        <f>+'Option - Cap Rev Funding'!AM12</f>
        <v>0</v>
      </c>
      <c r="AN12" s="35">
        <f>+'Option - Cap Rev Funding'!AN12</f>
        <v>0</v>
      </c>
      <c r="AO12" s="35">
        <f>+'Option - Cap Rev Funding'!AO12</f>
        <v>0</v>
      </c>
      <c r="AP12" s="35">
        <f>+'Option - Cap Rev Funding'!AP12</f>
        <v>0</v>
      </c>
      <c r="AQ12" s="35">
        <f>+'Option - Cap Rev Funding'!AQ12</f>
        <v>0</v>
      </c>
      <c r="AR12" s="35">
        <f>+'Option - Cap Rev Funding'!AR12</f>
        <v>0</v>
      </c>
      <c r="AS12" s="35">
        <f>+'Option - Cap Rev Funding'!AS12</f>
        <v>0</v>
      </c>
      <c r="AT12" s="35">
        <f>+'Option - Cap Rev Funding'!AT12</f>
        <v>0</v>
      </c>
    </row>
    <row r="13" spans="1:48" x14ac:dyDescent="0.35">
      <c r="A13" s="8" t="s">
        <v>33</v>
      </c>
      <c r="B13" s="8" t="s">
        <v>34</v>
      </c>
      <c r="C13" s="8" t="s">
        <v>42</v>
      </c>
      <c r="D13" s="40"/>
      <c r="E13" s="40"/>
      <c r="F13" s="40"/>
      <c r="G13" s="40"/>
      <c r="H13" s="40"/>
      <c r="I13" s="40"/>
      <c r="J13" s="40"/>
      <c r="K13" s="40"/>
      <c r="L13" s="38">
        <f>+'Option - Cap Rev Funding'!L13</f>
        <v>0</v>
      </c>
      <c r="M13" s="39"/>
      <c r="N13" s="39"/>
      <c r="O13" s="39"/>
      <c r="P13" s="39"/>
      <c r="Q13" s="39"/>
      <c r="S13" s="60">
        <f>NPV('Key Vars Assumptions'!$B$10,V13:AT13)</f>
        <v>0</v>
      </c>
      <c r="T13" s="60">
        <f t="shared" si="1"/>
        <v>0</v>
      </c>
      <c r="U13" s="31"/>
      <c r="V13" s="35">
        <f>+'Option - Cap Rev Funding'!V13</f>
        <v>0</v>
      </c>
      <c r="W13" s="35">
        <f>+'Option - Cap Rev Funding'!W13</f>
        <v>0</v>
      </c>
      <c r="X13" s="35">
        <f>+'Option - Cap Rev Funding'!X13</f>
        <v>0</v>
      </c>
      <c r="Y13" s="35">
        <f>+'Option - Cap Rev Funding'!Y13</f>
        <v>0</v>
      </c>
      <c r="Z13" s="35">
        <f>+'Option - Cap Rev Funding'!Z13</f>
        <v>0</v>
      </c>
      <c r="AA13" s="35">
        <f>+'Option - Cap Rev Funding'!AA13</f>
        <v>0</v>
      </c>
      <c r="AB13" s="35">
        <f>+'Option - Cap Rev Funding'!AB13</f>
        <v>0</v>
      </c>
      <c r="AC13" s="35">
        <f>+'Option - Cap Rev Funding'!AC13</f>
        <v>0</v>
      </c>
      <c r="AD13" s="35">
        <f>+'Option - Cap Rev Funding'!AD13</f>
        <v>0</v>
      </c>
      <c r="AE13" s="35">
        <f>+'Option - Cap Rev Funding'!AE13</f>
        <v>0</v>
      </c>
      <c r="AF13" s="35">
        <f>+'Option - Cap Rev Funding'!AF13</f>
        <v>0</v>
      </c>
      <c r="AG13" s="35">
        <f>+'Option - Cap Rev Funding'!AG13</f>
        <v>0</v>
      </c>
      <c r="AH13" s="35">
        <f>+'Option - Cap Rev Funding'!AH13</f>
        <v>0</v>
      </c>
      <c r="AI13" s="35">
        <f>+'Option - Cap Rev Funding'!AI13</f>
        <v>0</v>
      </c>
      <c r="AJ13" s="35">
        <f>+'Option - Cap Rev Funding'!AJ13</f>
        <v>0</v>
      </c>
      <c r="AK13" s="35">
        <f>+'Option - Cap Rev Funding'!AK13</f>
        <v>0</v>
      </c>
      <c r="AL13" s="35">
        <f>+'Option - Cap Rev Funding'!AL13</f>
        <v>0</v>
      </c>
      <c r="AM13" s="35">
        <f>+'Option - Cap Rev Funding'!AM13</f>
        <v>0</v>
      </c>
      <c r="AN13" s="35">
        <f>+'Option - Cap Rev Funding'!AN13</f>
        <v>0</v>
      </c>
      <c r="AO13" s="35">
        <f>+'Option - Cap Rev Funding'!AO13</f>
        <v>0</v>
      </c>
      <c r="AP13" s="35">
        <f>+'Option - Cap Rev Funding'!AP13</f>
        <v>0</v>
      </c>
      <c r="AQ13" s="35">
        <f>+'Option - Cap Rev Funding'!AQ13</f>
        <v>0</v>
      </c>
      <c r="AR13" s="35">
        <f>+'Option - Cap Rev Funding'!AR13</f>
        <v>0</v>
      </c>
      <c r="AS13" s="35">
        <f>+'Option - Cap Rev Funding'!AS13</f>
        <v>0</v>
      </c>
      <c r="AT13" s="35">
        <f>+'Option - Cap Rev Funding'!AT13</f>
        <v>0</v>
      </c>
    </row>
    <row r="14" spans="1:48" x14ac:dyDescent="0.35">
      <c r="A14" s="8" t="s">
        <v>33</v>
      </c>
      <c r="B14" s="8" t="s">
        <v>34</v>
      </c>
      <c r="C14" s="8" t="s">
        <v>86</v>
      </c>
      <c r="D14" s="40"/>
      <c r="E14" s="40"/>
      <c r="F14" s="40"/>
      <c r="G14" s="40"/>
      <c r="H14" s="40"/>
      <c r="I14" s="40"/>
      <c r="J14" s="40"/>
      <c r="K14" s="40"/>
      <c r="L14" s="40"/>
      <c r="M14" s="38">
        <f>+'Option - Cap Rev Funding'!M14</f>
        <v>0</v>
      </c>
      <c r="N14" s="39"/>
      <c r="O14" s="39"/>
      <c r="P14" s="39"/>
      <c r="Q14" s="39"/>
      <c r="S14" s="60">
        <f>NPV('Key Vars Assumptions'!$B$10,V14:AT14)</f>
        <v>0</v>
      </c>
      <c r="T14" s="60">
        <f t="shared" si="1"/>
        <v>0</v>
      </c>
      <c r="U14" s="31"/>
      <c r="V14" s="35">
        <f>+'Option - Cap Rev Funding'!V14</f>
        <v>0</v>
      </c>
      <c r="W14" s="35">
        <f>+'Option - Cap Rev Funding'!W14</f>
        <v>0</v>
      </c>
      <c r="X14" s="35">
        <f>+'Option - Cap Rev Funding'!X14</f>
        <v>0</v>
      </c>
      <c r="Y14" s="35">
        <f>+'Option - Cap Rev Funding'!Y14</f>
        <v>0</v>
      </c>
      <c r="Z14" s="35">
        <f>+'Option - Cap Rev Funding'!Z14</f>
        <v>0</v>
      </c>
      <c r="AA14" s="35">
        <f>+'Option - Cap Rev Funding'!AA14</f>
        <v>0</v>
      </c>
      <c r="AB14" s="35">
        <f>+'Option - Cap Rev Funding'!AB14</f>
        <v>0</v>
      </c>
      <c r="AC14" s="35">
        <f>+'Option - Cap Rev Funding'!AC14</f>
        <v>0</v>
      </c>
      <c r="AD14" s="35">
        <f>+'Option - Cap Rev Funding'!AD14</f>
        <v>0</v>
      </c>
      <c r="AE14" s="35">
        <f>+'Option - Cap Rev Funding'!AE14</f>
        <v>0</v>
      </c>
      <c r="AF14" s="35">
        <f>+'Option - Cap Rev Funding'!AF14</f>
        <v>0</v>
      </c>
      <c r="AG14" s="35">
        <f>+'Option - Cap Rev Funding'!AG14</f>
        <v>0</v>
      </c>
      <c r="AH14" s="35">
        <f>+'Option - Cap Rev Funding'!AH14</f>
        <v>0</v>
      </c>
      <c r="AI14" s="35">
        <f>+'Option - Cap Rev Funding'!AI14</f>
        <v>0</v>
      </c>
      <c r="AJ14" s="35">
        <f>+'Option - Cap Rev Funding'!AJ14</f>
        <v>0</v>
      </c>
      <c r="AK14" s="35">
        <f>+'Option - Cap Rev Funding'!AK14</f>
        <v>0</v>
      </c>
      <c r="AL14" s="35">
        <f>+'Option - Cap Rev Funding'!AL14</f>
        <v>0</v>
      </c>
      <c r="AM14" s="35">
        <f>+'Option - Cap Rev Funding'!AM14</f>
        <v>0</v>
      </c>
      <c r="AN14" s="35">
        <f>+'Option - Cap Rev Funding'!AN14</f>
        <v>0</v>
      </c>
      <c r="AO14" s="35">
        <f>+'Option - Cap Rev Funding'!AO14</f>
        <v>0</v>
      </c>
      <c r="AP14" s="35">
        <f>+'Option - Cap Rev Funding'!AP14</f>
        <v>0</v>
      </c>
      <c r="AQ14" s="35">
        <f>+'Option - Cap Rev Funding'!AQ14</f>
        <v>0</v>
      </c>
      <c r="AR14" s="35">
        <f>+'Option - Cap Rev Funding'!AR14</f>
        <v>0</v>
      </c>
      <c r="AS14" s="35">
        <f>+'Option - Cap Rev Funding'!AS14</f>
        <v>0</v>
      </c>
      <c r="AT14" s="35">
        <f>+'Option - Cap Rev Funding'!AT14</f>
        <v>0</v>
      </c>
    </row>
    <row r="15" spans="1:48" x14ac:dyDescent="0.35">
      <c r="A15" s="8" t="s">
        <v>33</v>
      </c>
      <c r="B15" s="8" t="s">
        <v>34</v>
      </c>
      <c r="C15" s="8" t="s">
        <v>91</v>
      </c>
      <c r="D15" s="40"/>
      <c r="E15" s="40"/>
      <c r="F15" s="40"/>
      <c r="G15" s="40"/>
      <c r="H15" s="40"/>
      <c r="I15" s="40"/>
      <c r="J15" s="40"/>
      <c r="K15" s="40"/>
      <c r="L15" s="40"/>
      <c r="M15" s="39"/>
      <c r="N15" s="38">
        <f>+'Option - Cap Rev Funding'!N15</f>
        <v>0</v>
      </c>
      <c r="O15" s="39"/>
      <c r="P15" s="39"/>
      <c r="Q15" s="39"/>
      <c r="S15" s="60">
        <f>NPV('Key Vars Assumptions'!$B$10,V15:AT15)</f>
        <v>0</v>
      </c>
      <c r="T15" s="60">
        <f t="shared" si="1"/>
        <v>0</v>
      </c>
      <c r="U15" s="31"/>
      <c r="V15" s="35">
        <f>+'Option - Cap Rev Funding'!V15</f>
        <v>0</v>
      </c>
      <c r="W15" s="35">
        <f>+'Option - Cap Rev Funding'!W15</f>
        <v>0</v>
      </c>
      <c r="X15" s="35">
        <f>+'Option - Cap Rev Funding'!X15</f>
        <v>0</v>
      </c>
      <c r="Y15" s="35">
        <f>+'Option - Cap Rev Funding'!Y15</f>
        <v>0</v>
      </c>
      <c r="Z15" s="35">
        <f>+'Option - Cap Rev Funding'!Z15</f>
        <v>0</v>
      </c>
      <c r="AA15" s="35">
        <f>+'Option - Cap Rev Funding'!AA15</f>
        <v>0</v>
      </c>
      <c r="AB15" s="35">
        <f>+'Option - Cap Rev Funding'!AB15</f>
        <v>0</v>
      </c>
      <c r="AC15" s="35">
        <f>+'Option - Cap Rev Funding'!AC15</f>
        <v>0</v>
      </c>
      <c r="AD15" s="35">
        <f>+'Option - Cap Rev Funding'!AD15</f>
        <v>0</v>
      </c>
      <c r="AE15" s="35">
        <f>+'Option - Cap Rev Funding'!AE15</f>
        <v>0</v>
      </c>
      <c r="AF15" s="35">
        <f>+'Option - Cap Rev Funding'!AF15</f>
        <v>0</v>
      </c>
      <c r="AG15" s="35">
        <f>+'Option - Cap Rev Funding'!AG15</f>
        <v>0</v>
      </c>
      <c r="AH15" s="35">
        <f>+'Option - Cap Rev Funding'!AH15</f>
        <v>0</v>
      </c>
      <c r="AI15" s="35">
        <f>+'Option - Cap Rev Funding'!AI15</f>
        <v>0</v>
      </c>
      <c r="AJ15" s="35">
        <f>+'Option - Cap Rev Funding'!AJ15</f>
        <v>0</v>
      </c>
      <c r="AK15" s="35">
        <f>+'Option - Cap Rev Funding'!AK15</f>
        <v>0</v>
      </c>
      <c r="AL15" s="35">
        <f>+'Option - Cap Rev Funding'!AL15</f>
        <v>0</v>
      </c>
      <c r="AM15" s="35">
        <f>+'Option - Cap Rev Funding'!AM15</f>
        <v>0</v>
      </c>
      <c r="AN15" s="35">
        <f>+'Option - Cap Rev Funding'!AN15</f>
        <v>0</v>
      </c>
      <c r="AO15" s="35">
        <f>+'Option - Cap Rev Funding'!AO15</f>
        <v>0</v>
      </c>
      <c r="AP15" s="35">
        <f>+'Option - Cap Rev Funding'!AP15</f>
        <v>0</v>
      </c>
      <c r="AQ15" s="35">
        <f>+'Option - Cap Rev Funding'!AQ15</f>
        <v>0</v>
      </c>
      <c r="AR15" s="35">
        <f>+'Option - Cap Rev Funding'!AR15</f>
        <v>0</v>
      </c>
      <c r="AS15" s="35">
        <f>+'Option - Cap Rev Funding'!AS15</f>
        <v>0</v>
      </c>
      <c r="AT15" s="35">
        <f>+'Option - Cap Rev Funding'!AT15</f>
        <v>0</v>
      </c>
    </row>
    <row r="16" spans="1:48" s="104" customFormat="1" x14ac:dyDescent="0.35">
      <c r="A16" s="101" t="s">
        <v>33</v>
      </c>
      <c r="B16" s="101" t="s">
        <v>34</v>
      </c>
      <c r="C16" s="101" t="s">
        <v>127</v>
      </c>
      <c r="D16" s="40"/>
      <c r="E16" s="40"/>
      <c r="F16" s="40"/>
      <c r="G16" s="40"/>
      <c r="H16" s="40"/>
      <c r="I16" s="40"/>
      <c r="J16" s="40"/>
      <c r="K16" s="40"/>
      <c r="L16" s="40"/>
      <c r="M16" s="39"/>
      <c r="N16" s="39"/>
      <c r="O16" s="39"/>
      <c r="P16" s="38">
        <f>+'Option 11A'!O16</f>
        <v>347039</v>
      </c>
      <c r="Q16" s="39"/>
      <c r="S16" s="60">
        <f>NPV('Key Vars Assumptions'!$B$10,V16:AT16)</f>
        <v>313009.29463232483</v>
      </c>
      <c r="T16" s="60">
        <f t="shared" ref="T16:T17" si="2">SUM(V16:AT16)</f>
        <v>347039</v>
      </c>
      <c r="U16" s="31"/>
      <c r="V16" s="102">
        <f>+'Option 11A'!U16</f>
        <v>0</v>
      </c>
      <c r="W16" s="102">
        <f>+'Option 11A'!V16</f>
        <v>0</v>
      </c>
      <c r="X16" s="102">
        <f>+'Option 11A'!W16</f>
        <v>347039</v>
      </c>
      <c r="Y16" s="102">
        <f>+'Option 11A'!X16</f>
        <v>0</v>
      </c>
      <c r="Z16" s="102">
        <f>+'Option 11A'!Y16</f>
        <v>0</v>
      </c>
      <c r="AA16" s="102">
        <f>+'Option 11A'!Z16</f>
        <v>0</v>
      </c>
      <c r="AB16" s="102">
        <f>+'Option 11A'!AA16</f>
        <v>0</v>
      </c>
      <c r="AC16" s="102">
        <f>+'Option 11A'!AB16</f>
        <v>0</v>
      </c>
      <c r="AD16" s="102">
        <f>+'Option 11A'!AC16</f>
        <v>0</v>
      </c>
      <c r="AE16" s="102">
        <f>+'Option 11A'!AD16</f>
        <v>0</v>
      </c>
      <c r="AF16" s="102">
        <f>+'Option 11A'!AE16</f>
        <v>0</v>
      </c>
      <c r="AG16" s="102">
        <f>+'Option 11A'!AF16</f>
        <v>0</v>
      </c>
      <c r="AH16" s="102">
        <f>+'Option 11A'!AG16</f>
        <v>0</v>
      </c>
      <c r="AI16" s="102">
        <f>+'Option 11A'!AH16</f>
        <v>0</v>
      </c>
      <c r="AJ16" s="102">
        <f>+'Option 11A'!AI16</f>
        <v>0</v>
      </c>
      <c r="AK16" s="102">
        <f>+'Option 11A'!AJ16</f>
        <v>0</v>
      </c>
      <c r="AL16" s="102">
        <f>+'Option 11A'!AK16</f>
        <v>0</v>
      </c>
      <c r="AM16" s="102">
        <f>+'Option 11A'!AL16</f>
        <v>0</v>
      </c>
      <c r="AN16" s="102">
        <f>+'Option 11A'!AM16</f>
        <v>0</v>
      </c>
      <c r="AO16" s="102">
        <f>+'Option 11A'!AN16</f>
        <v>0</v>
      </c>
      <c r="AP16" s="102">
        <f>+'Option 11A'!AO16</f>
        <v>0</v>
      </c>
      <c r="AQ16" s="102">
        <f>+'Option 11A'!AP16</f>
        <v>0</v>
      </c>
      <c r="AR16" s="102">
        <f>+'Option 11A'!AQ16</f>
        <v>0</v>
      </c>
      <c r="AS16" s="102">
        <f>+'Option 11A'!AR16</f>
        <v>0</v>
      </c>
      <c r="AT16" s="102">
        <f>+'Option 11A'!AS16</f>
        <v>0</v>
      </c>
    </row>
    <row r="17" spans="1:46" s="104" customFormat="1" x14ac:dyDescent="0.35">
      <c r="A17" s="101" t="s">
        <v>33</v>
      </c>
      <c r="B17" s="101" t="s">
        <v>34</v>
      </c>
      <c r="C17" s="101" t="s">
        <v>51</v>
      </c>
      <c r="D17" s="40"/>
      <c r="E17" s="40"/>
      <c r="F17" s="40"/>
      <c r="G17" s="40"/>
      <c r="H17" s="40"/>
      <c r="I17" s="40"/>
      <c r="J17" s="40"/>
      <c r="K17" s="40"/>
      <c r="L17" s="40"/>
      <c r="M17" s="39"/>
      <c r="N17" s="39"/>
      <c r="O17" s="39"/>
      <c r="P17" s="39"/>
      <c r="Q17" s="38">
        <f>+'Option 11A'!P17</f>
        <v>33000</v>
      </c>
      <c r="S17" s="60">
        <f>NPV('Key Vars Assumptions'!$B$10,V17:AT17)</f>
        <v>29764.109287044736</v>
      </c>
      <c r="T17" s="60">
        <f t="shared" si="2"/>
        <v>33000</v>
      </c>
      <c r="U17" s="31"/>
      <c r="V17" s="102">
        <f>+'Option 11A'!U17</f>
        <v>0</v>
      </c>
      <c r="W17" s="102">
        <f>+'Option 11A'!V17</f>
        <v>0</v>
      </c>
      <c r="X17" s="102">
        <f>+'Option 11A'!W17</f>
        <v>33000</v>
      </c>
      <c r="Y17" s="102">
        <f>+'Option 11A'!X17</f>
        <v>0</v>
      </c>
      <c r="Z17" s="102">
        <f>+'Option 11A'!Y17</f>
        <v>0</v>
      </c>
      <c r="AA17" s="102">
        <f>+'Option 11A'!Z17</f>
        <v>0</v>
      </c>
      <c r="AB17" s="102">
        <f>+'Option 11A'!AA17</f>
        <v>0</v>
      </c>
      <c r="AC17" s="102">
        <f>+'Option 11A'!AB17</f>
        <v>0</v>
      </c>
      <c r="AD17" s="102">
        <f>+'Option 11A'!AC17</f>
        <v>0</v>
      </c>
      <c r="AE17" s="102">
        <f>+'Option 11A'!AD17</f>
        <v>0</v>
      </c>
      <c r="AF17" s="102">
        <f>+'Option 11A'!AE17</f>
        <v>0</v>
      </c>
      <c r="AG17" s="102">
        <f>+'Option 11A'!AF17</f>
        <v>0</v>
      </c>
      <c r="AH17" s="102">
        <f>+'Option 11A'!AG17</f>
        <v>0</v>
      </c>
      <c r="AI17" s="102">
        <f>+'Option 11A'!AH17</f>
        <v>0</v>
      </c>
      <c r="AJ17" s="102">
        <f>+'Option 11A'!AI17</f>
        <v>0</v>
      </c>
      <c r="AK17" s="102">
        <f>+'Option 11A'!AJ17</f>
        <v>0</v>
      </c>
      <c r="AL17" s="102">
        <f>+'Option 11A'!AK17</f>
        <v>0</v>
      </c>
      <c r="AM17" s="102">
        <f>+'Option 11A'!AL17</f>
        <v>0</v>
      </c>
      <c r="AN17" s="102">
        <f>+'Option 11A'!AM17</f>
        <v>0</v>
      </c>
      <c r="AO17" s="102">
        <f>+'Option 11A'!AN17</f>
        <v>0</v>
      </c>
      <c r="AP17" s="102">
        <f>+'Option 11A'!AO17</f>
        <v>0</v>
      </c>
      <c r="AQ17" s="102">
        <f>+'Option 11A'!AP17</f>
        <v>0</v>
      </c>
      <c r="AR17" s="102">
        <f>+'Option 11A'!AQ17</f>
        <v>0</v>
      </c>
      <c r="AS17" s="102">
        <f>+'Option 11A'!AR17</f>
        <v>0</v>
      </c>
      <c r="AT17" s="102">
        <f>+'Option 11A'!AS17</f>
        <v>0</v>
      </c>
    </row>
    <row r="18" spans="1:46" x14ac:dyDescent="0.35">
      <c r="A18" s="8"/>
      <c r="B18" s="8"/>
      <c r="C18" s="8"/>
      <c r="D18" s="36"/>
      <c r="E18" s="36"/>
      <c r="F18" s="36"/>
      <c r="G18" s="36"/>
      <c r="H18" s="36"/>
      <c r="I18" s="36"/>
      <c r="J18" s="36"/>
      <c r="K18" s="36"/>
      <c r="L18" s="36"/>
      <c r="S18" s="64"/>
      <c r="T18" s="64"/>
      <c r="U18" s="31"/>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row>
    <row r="19" spans="1:46" x14ac:dyDescent="0.35">
      <c r="A19" s="8" t="s">
        <v>43</v>
      </c>
      <c r="B19" s="8" t="s">
        <v>44</v>
      </c>
      <c r="C19" s="8" t="s">
        <v>32</v>
      </c>
      <c r="D19" s="38">
        <f>+'Option - Cap Rev Funding'!D19</f>
        <v>0</v>
      </c>
      <c r="E19" s="39"/>
      <c r="F19" s="39"/>
      <c r="G19" s="39"/>
      <c r="H19" s="39"/>
      <c r="I19" s="39"/>
      <c r="J19" s="39"/>
      <c r="K19" s="39"/>
      <c r="L19" s="39"/>
      <c r="M19" s="39"/>
      <c r="N19" s="39"/>
      <c r="O19" s="39"/>
      <c r="P19" s="39"/>
      <c r="Q19" s="39"/>
      <c r="S19" s="60">
        <f>NPV('Key Vars Assumptions'!$B$10,V19:AT19)</f>
        <v>0</v>
      </c>
      <c r="T19" s="60">
        <f t="shared" ref="T19" si="3">SUM(V19:AT19)</f>
        <v>0</v>
      </c>
      <c r="U19" s="31"/>
      <c r="V19" s="35">
        <f>+'Option - Cap Rev Funding'!V19</f>
        <v>0</v>
      </c>
      <c r="W19" s="35">
        <f>+'Option - Cap Rev Funding'!W19</f>
        <v>0</v>
      </c>
      <c r="X19" s="35">
        <f>+'Option - Cap Rev Funding'!X19</f>
        <v>0</v>
      </c>
      <c r="Y19" s="35">
        <f>+'Option - Cap Rev Funding'!Y19</f>
        <v>0</v>
      </c>
      <c r="Z19" s="35">
        <f>+'Option - Cap Rev Funding'!Z19</f>
        <v>0</v>
      </c>
      <c r="AA19" s="35">
        <f>+'Option - Cap Rev Funding'!AA19</f>
        <v>0</v>
      </c>
      <c r="AB19" s="35">
        <f>+'Option - Cap Rev Funding'!AB19</f>
        <v>0</v>
      </c>
      <c r="AC19" s="35">
        <f>+'Option - Cap Rev Funding'!AC19</f>
        <v>0</v>
      </c>
      <c r="AD19" s="35">
        <f>+'Option - Cap Rev Funding'!AD19</f>
        <v>0</v>
      </c>
      <c r="AE19" s="35">
        <f>+'Option - Cap Rev Funding'!AE19</f>
        <v>0</v>
      </c>
      <c r="AF19" s="35">
        <f>+'Option - Cap Rev Funding'!AF19</f>
        <v>0</v>
      </c>
      <c r="AG19" s="35">
        <f>+'Option - Cap Rev Funding'!AG19</f>
        <v>0</v>
      </c>
      <c r="AH19" s="35">
        <f>+'Option - Cap Rev Funding'!AH19</f>
        <v>0</v>
      </c>
      <c r="AI19" s="35">
        <f>+'Option - Cap Rev Funding'!AI19</f>
        <v>0</v>
      </c>
      <c r="AJ19" s="35">
        <f>+'Option - Cap Rev Funding'!AJ19</f>
        <v>0</v>
      </c>
      <c r="AK19" s="35">
        <f>+'Option - Cap Rev Funding'!AK19</f>
        <v>0</v>
      </c>
      <c r="AL19" s="35">
        <f>+'Option - Cap Rev Funding'!AL19</f>
        <v>0</v>
      </c>
      <c r="AM19" s="35">
        <f>+'Option - Cap Rev Funding'!AM19</f>
        <v>0</v>
      </c>
      <c r="AN19" s="35">
        <f>+'Option - Cap Rev Funding'!AN19</f>
        <v>0</v>
      </c>
      <c r="AO19" s="35">
        <f>+'Option - Cap Rev Funding'!AO19</f>
        <v>0</v>
      </c>
      <c r="AP19" s="35">
        <f>+'Option - Cap Rev Funding'!AP19</f>
        <v>0</v>
      </c>
      <c r="AQ19" s="35">
        <f>+'Option - Cap Rev Funding'!AQ19</f>
        <v>0</v>
      </c>
      <c r="AR19" s="35">
        <f>+'Option - Cap Rev Funding'!AR19</f>
        <v>0</v>
      </c>
      <c r="AS19" s="35">
        <f>+'Option - Cap Rev Funding'!AS19</f>
        <v>0</v>
      </c>
      <c r="AT19" s="35">
        <f>+'Option - Cap Rev Funding'!AT19</f>
        <v>0</v>
      </c>
    </row>
    <row r="20" spans="1:46" x14ac:dyDescent="0.35">
      <c r="A20" s="8" t="s">
        <v>43</v>
      </c>
      <c r="B20" s="8" t="s">
        <v>44</v>
      </c>
      <c r="C20" s="8" t="s">
        <v>37</v>
      </c>
      <c r="D20" s="40"/>
      <c r="E20" s="38">
        <f>+'Option - Cap Rev Funding'!E20</f>
        <v>0</v>
      </c>
      <c r="F20" s="40"/>
      <c r="G20" s="40"/>
      <c r="H20" s="40"/>
      <c r="I20" s="40"/>
      <c r="J20" s="40"/>
      <c r="K20" s="40"/>
      <c r="L20" s="40"/>
      <c r="M20" s="40"/>
      <c r="N20" s="40"/>
      <c r="O20" s="40"/>
      <c r="P20" s="40"/>
      <c r="Q20" s="40"/>
      <c r="S20" s="60">
        <f>NPV('Key Vars Assumptions'!$B$10,V20:AT20)</f>
        <v>0</v>
      </c>
      <c r="T20" s="60">
        <f t="shared" ref="T20:T29" si="4">SUM(V20:AT20)</f>
        <v>0</v>
      </c>
      <c r="U20" s="31"/>
      <c r="V20" s="35">
        <f>+'Option - Cap Rev Funding'!V20</f>
        <v>0</v>
      </c>
      <c r="W20" s="35">
        <f>+'Option - Cap Rev Funding'!W20</f>
        <v>0</v>
      </c>
      <c r="X20" s="35">
        <f>+'Option - Cap Rev Funding'!X20</f>
        <v>0</v>
      </c>
      <c r="Y20" s="35">
        <f>+'Option - Cap Rev Funding'!Y20</f>
        <v>0</v>
      </c>
      <c r="Z20" s="35">
        <f>+'Option - Cap Rev Funding'!Z20</f>
        <v>0</v>
      </c>
      <c r="AA20" s="35">
        <f>+'Option - Cap Rev Funding'!AA20</f>
        <v>0</v>
      </c>
      <c r="AB20" s="35">
        <f>+'Option - Cap Rev Funding'!AB20</f>
        <v>0</v>
      </c>
      <c r="AC20" s="35">
        <f>+'Option - Cap Rev Funding'!AC20</f>
        <v>0</v>
      </c>
      <c r="AD20" s="35">
        <f>+'Option - Cap Rev Funding'!AD20</f>
        <v>0</v>
      </c>
      <c r="AE20" s="35">
        <f>+'Option - Cap Rev Funding'!AE20</f>
        <v>0</v>
      </c>
      <c r="AF20" s="35">
        <f>+'Option - Cap Rev Funding'!AF20</f>
        <v>0</v>
      </c>
      <c r="AG20" s="35">
        <f>+'Option - Cap Rev Funding'!AG20</f>
        <v>0</v>
      </c>
      <c r="AH20" s="35">
        <f>+'Option - Cap Rev Funding'!AH20</f>
        <v>0</v>
      </c>
      <c r="AI20" s="35">
        <f>+'Option - Cap Rev Funding'!AI20</f>
        <v>0</v>
      </c>
      <c r="AJ20" s="35">
        <f>+'Option - Cap Rev Funding'!AJ20</f>
        <v>0</v>
      </c>
      <c r="AK20" s="35">
        <f>+'Option - Cap Rev Funding'!AK20</f>
        <v>0</v>
      </c>
      <c r="AL20" s="35">
        <f>+'Option - Cap Rev Funding'!AL20</f>
        <v>0</v>
      </c>
      <c r="AM20" s="35">
        <f>+'Option - Cap Rev Funding'!AM20</f>
        <v>0</v>
      </c>
      <c r="AN20" s="35">
        <f>+'Option - Cap Rev Funding'!AN20</f>
        <v>0</v>
      </c>
      <c r="AO20" s="35">
        <f>+'Option - Cap Rev Funding'!AO20</f>
        <v>0</v>
      </c>
      <c r="AP20" s="35">
        <f>+'Option - Cap Rev Funding'!AP20</f>
        <v>0</v>
      </c>
      <c r="AQ20" s="35">
        <f>+'Option - Cap Rev Funding'!AQ20</f>
        <v>0</v>
      </c>
      <c r="AR20" s="35">
        <f>+'Option - Cap Rev Funding'!AR20</f>
        <v>0</v>
      </c>
      <c r="AS20" s="35">
        <f>+'Option - Cap Rev Funding'!AS20</f>
        <v>0</v>
      </c>
      <c r="AT20" s="35">
        <f>+'Option - Cap Rev Funding'!AT20</f>
        <v>0</v>
      </c>
    </row>
    <row r="21" spans="1:46" x14ac:dyDescent="0.35">
      <c r="A21" s="8" t="s">
        <v>43</v>
      </c>
      <c r="B21" s="8" t="s">
        <v>44</v>
      </c>
      <c r="C21" s="8" t="s">
        <v>35</v>
      </c>
      <c r="D21" s="40"/>
      <c r="E21" s="40"/>
      <c r="F21" s="38">
        <f>+'Option - Cap Rev Funding'!F21</f>
        <v>0</v>
      </c>
      <c r="G21" s="39"/>
      <c r="H21" s="40"/>
      <c r="I21" s="40"/>
      <c r="J21" s="40"/>
      <c r="K21" s="40"/>
      <c r="L21" s="40"/>
      <c r="M21" s="40"/>
      <c r="N21" s="40"/>
      <c r="O21" s="40"/>
      <c r="P21" s="40"/>
      <c r="Q21" s="40"/>
      <c r="S21" s="60">
        <f>NPV('Key Vars Assumptions'!$B$10,V21:AT21)</f>
        <v>0</v>
      </c>
      <c r="T21" s="60">
        <f t="shared" si="4"/>
        <v>0</v>
      </c>
      <c r="U21" s="31"/>
      <c r="V21" s="35">
        <f>+'Option - Cap Rev Funding'!V21</f>
        <v>0</v>
      </c>
      <c r="W21" s="35">
        <f>+'Option - Cap Rev Funding'!W21</f>
        <v>0</v>
      </c>
      <c r="X21" s="35">
        <f>+'Option - Cap Rev Funding'!X21</f>
        <v>0</v>
      </c>
      <c r="Y21" s="35">
        <f>+'Option - Cap Rev Funding'!Y21</f>
        <v>0</v>
      </c>
      <c r="Z21" s="35">
        <f>+'Option - Cap Rev Funding'!Z21</f>
        <v>0</v>
      </c>
      <c r="AA21" s="35">
        <f>+'Option - Cap Rev Funding'!AA21</f>
        <v>0</v>
      </c>
      <c r="AB21" s="35">
        <f>+'Option - Cap Rev Funding'!AB21</f>
        <v>0</v>
      </c>
      <c r="AC21" s="35">
        <f>+'Option - Cap Rev Funding'!AC21</f>
        <v>0</v>
      </c>
      <c r="AD21" s="35">
        <f>+'Option - Cap Rev Funding'!AD21</f>
        <v>0</v>
      </c>
      <c r="AE21" s="35">
        <f>+'Option - Cap Rev Funding'!AE21</f>
        <v>0</v>
      </c>
      <c r="AF21" s="35">
        <f>+'Option - Cap Rev Funding'!AF21</f>
        <v>0</v>
      </c>
      <c r="AG21" s="35">
        <f>+'Option - Cap Rev Funding'!AG21</f>
        <v>0</v>
      </c>
      <c r="AH21" s="35">
        <f>+'Option - Cap Rev Funding'!AH21</f>
        <v>0</v>
      </c>
      <c r="AI21" s="35">
        <f>+'Option - Cap Rev Funding'!AI21</f>
        <v>0</v>
      </c>
      <c r="AJ21" s="35">
        <f>+'Option - Cap Rev Funding'!AJ21</f>
        <v>0</v>
      </c>
      <c r="AK21" s="35">
        <f>+'Option - Cap Rev Funding'!AK21</f>
        <v>0</v>
      </c>
      <c r="AL21" s="35">
        <f>+'Option - Cap Rev Funding'!AL21</f>
        <v>0</v>
      </c>
      <c r="AM21" s="35">
        <f>+'Option - Cap Rev Funding'!AM21</f>
        <v>0</v>
      </c>
      <c r="AN21" s="35">
        <f>+'Option - Cap Rev Funding'!AN21</f>
        <v>0</v>
      </c>
      <c r="AO21" s="35">
        <f>+'Option - Cap Rev Funding'!AO21</f>
        <v>0</v>
      </c>
      <c r="AP21" s="35">
        <f>+'Option - Cap Rev Funding'!AP21</f>
        <v>0</v>
      </c>
      <c r="AQ21" s="35">
        <f>+'Option - Cap Rev Funding'!AQ21</f>
        <v>0</v>
      </c>
      <c r="AR21" s="35">
        <f>+'Option - Cap Rev Funding'!AR21</f>
        <v>0</v>
      </c>
      <c r="AS21" s="35">
        <f>+'Option - Cap Rev Funding'!AS21</f>
        <v>0</v>
      </c>
      <c r="AT21" s="35">
        <f>+'Option - Cap Rev Funding'!AT21</f>
        <v>0</v>
      </c>
    </row>
    <row r="22" spans="1:46" x14ac:dyDescent="0.35">
      <c r="A22" s="8" t="s">
        <v>43</v>
      </c>
      <c r="B22" s="8" t="s">
        <v>44</v>
      </c>
      <c r="C22" s="8" t="s">
        <v>36</v>
      </c>
      <c r="D22" s="40"/>
      <c r="E22" s="40"/>
      <c r="F22" s="40"/>
      <c r="G22" s="38">
        <f>+'Option - Cap Rev Funding'!G22</f>
        <v>0</v>
      </c>
      <c r="H22" s="40"/>
      <c r="I22" s="40"/>
      <c r="J22" s="40"/>
      <c r="K22" s="40"/>
      <c r="L22" s="40"/>
      <c r="M22" s="40"/>
      <c r="N22" s="40"/>
      <c r="O22" s="40"/>
      <c r="P22" s="40"/>
      <c r="Q22" s="40"/>
      <c r="S22" s="60">
        <f>NPV('Key Vars Assumptions'!$B$10,V22:AT22)</f>
        <v>0</v>
      </c>
      <c r="T22" s="60">
        <f t="shared" si="4"/>
        <v>0</v>
      </c>
      <c r="U22" s="31"/>
      <c r="V22" s="35">
        <f>+'Option - Cap Rev Funding'!V22</f>
        <v>0</v>
      </c>
      <c r="W22" s="35">
        <f>+'Option - Cap Rev Funding'!W22</f>
        <v>0</v>
      </c>
      <c r="X22" s="35">
        <f>+'Option - Cap Rev Funding'!X22</f>
        <v>0</v>
      </c>
      <c r="Y22" s="35">
        <f>+'Option - Cap Rev Funding'!Y22</f>
        <v>0</v>
      </c>
      <c r="Z22" s="35">
        <f>+'Option - Cap Rev Funding'!Z22</f>
        <v>0</v>
      </c>
      <c r="AA22" s="35">
        <f>+'Option - Cap Rev Funding'!AA22</f>
        <v>0</v>
      </c>
      <c r="AB22" s="35">
        <f>+'Option - Cap Rev Funding'!AB22</f>
        <v>0</v>
      </c>
      <c r="AC22" s="35">
        <f>+'Option - Cap Rev Funding'!AC22</f>
        <v>0</v>
      </c>
      <c r="AD22" s="35">
        <f>+'Option - Cap Rev Funding'!AD22</f>
        <v>0</v>
      </c>
      <c r="AE22" s="35">
        <f>+'Option - Cap Rev Funding'!AE22</f>
        <v>0</v>
      </c>
      <c r="AF22" s="35">
        <f>+'Option - Cap Rev Funding'!AF22</f>
        <v>0</v>
      </c>
      <c r="AG22" s="35">
        <f>+'Option - Cap Rev Funding'!AG22</f>
        <v>0</v>
      </c>
      <c r="AH22" s="35">
        <f>+'Option - Cap Rev Funding'!AH22</f>
        <v>0</v>
      </c>
      <c r="AI22" s="35">
        <f>+'Option - Cap Rev Funding'!AI22</f>
        <v>0</v>
      </c>
      <c r="AJ22" s="35">
        <f>+'Option - Cap Rev Funding'!AJ22</f>
        <v>0</v>
      </c>
      <c r="AK22" s="35">
        <f>+'Option - Cap Rev Funding'!AK22</f>
        <v>0</v>
      </c>
      <c r="AL22" s="35">
        <f>+'Option - Cap Rev Funding'!AL22</f>
        <v>0</v>
      </c>
      <c r="AM22" s="35">
        <f>+'Option - Cap Rev Funding'!AM22</f>
        <v>0</v>
      </c>
      <c r="AN22" s="35">
        <f>+'Option - Cap Rev Funding'!AN22</f>
        <v>0</v>
      </c>
      <c r="AO22" s="35">
        <f>+'Option - Cap Rev Funding'!AO22</f>
        <v>0</v>
      </c>
      <c r="AP22" s="35">
        <f>+'Option - Cap Rev Funding'!AP22</f>
        <v>0</v>
      </c>
      <c r="AQ22" s="35">
        <f>+'Option - Cap Rev Funding'!AQ22</f>
        <v>0</v>
      </c>
      <c r="AR22" s="35">
        <f>+'Option - Cap Rev Funding'!AR22</f>
        <v>0</v>
      </c>
      <c r="AS22" s="35">
        <f>+'Option - Cap Rev Funding'!AS22</f>
        <v>0</v>
      </c>
      <c r="AT22" s="35">
        <f>+'Option - Cap Rev Funding'!AT22</f>
        <v>0</v>
      </c>
    </row>
    <row r="23" spans="1:46" x14ac:dyDescent="0.35">
      <c r="A23" s="8" t="s">
        <v>43</v>
      </c>
      <c r="B23" s="8" t="s">
        <v>44</v>
      </c>
      <c r="C23" s="8" t="s">
        <v>38</v>
      </c>
      <c r="D23" s="40"/>
      <c r="E23" s="40"/>
      <c r="F23" s="40"/>
      <c r="G23" s="40"/>
      <c r="H23" s="38">
        <f>+'Option - Cap Rev Funding'!H23</f>
        <v>0</v>
      </c>
      <c r="I23" s="40"/>
      <c r="J23" s="40"/>
      <c r="K23" s="40"/>
      <c r="L23" s="40"/>
      <c r="M23" s="40"/>
      <c r="N23" s="40"/>
      <c r="O23" s="40"/>
      <c r="P23" s="40"/>
      <c r="Q23" s="40"/>
      <c r="S23" s="60">
        <f>NPV('Key Vars Assumptions'!$B$10,V23:AT23)</f>
        <v>0</v>
      </c>
      <c r="T23" s="60">
        <f t="shared" si="4"/>
        <v>0</v>
      </c>
      <c r="U23" s="31"/>
      <c r="V23" s="35">
        <f>+'Option - Cap Rev Funding'!V23</f>
        <v>0</v>
      </c>
      <c r="W23" s="35">
        <f>+'Option - Cap Rev Funding'!W23</f>
        <v>0</v>
      </c>
      <c r="X23" s="35">
        <f>+'Option - Cap Rev Funding'!X23</f>
        <v>0</v>
      </c>
      <c r="Y23" s="35">
        <f>+'Option - Cap Rev Funding'!Y23</f>
        <v>0</v>
      </c>
      <c r="Z23" s="35">
        <f>+'Option - Cap Rev Funding'!Z23</f>
        <v>0</v>
      </c>
      <c r="AA23" s="35">
        <f>+'Option - Cap Rev Funding'!AA23</f>
        <v>0</v>
      </c>
      <c r="AB23" s="35">
        <f>+'Option - Cap Rev Funding'!AB23</f>
        <v>0</v>
      </c>
      <c r="AC23" s="35">
        <f>+'Option - Cap Rev Funding'!AC23</f>
        <v>0</v>
      </c>
      <c r="AD23" s="35">
        <f>+'Option - Cap Rev Funding'!AD23</f>
        <v>0</v>
      </c>
      <c r="AE23" s="35">
        <f>+'Option - Cap Rev Funding'!AE23</f>
        <v>0</v>
      </c>
      <c r="AF23" s="35">
        <f>+'Option - Cap Rev Funding'!AF23</f>
        <v>0</v>
      </c>
      <c r="AG23" s="35">
        <f>+'Option - Cap Rev Funding'!AG23</f>
        <v>0</v>
      </c>
      <c r="AH23" s="35">
        <f>+'Option - Cap Rev Funding'!AH23</f>
        <v>0</v>
      </c>
      <c r="AI23" s="35">
        <f>+'Option - Cap Rev Funding'!AI23</f>
        <v>0</v>
      </c>
      <c r="AJ23" s="35">
        <f>+'Option - Cap Rev Funding'!AJ23</f>
        <v>0</v>
      </c>
      <c r="AK23" s="35">
        <f>+'Option - Cap Rev Funding'!AK23</f>
        <v>0</v>
      </c>
      <c r="AL23" s="35">
        <f>+'Option - Cap Rev Funding'!AL23</f>
        <v>0</v>
      </c>
      <c r="AM23" s="35">
        <f>+'Option - Cap Rev Funding'!AM23</f>
        <v>0</v>
      </c>
      <c r="AN23" s="35">
        <f>+'Option - Cap Rev Funding'!AN23</f>
        <v>0</v>
      </c>
      <c r="AO23" s="35">
        <f>+'Option - Cap Rev Funding'!AO23</f>
        <v>0</v>
      </c>
      <c r="AP23" s="35">
        <f>+'Option - Cap Rev Funding'!AP23</f>
        <v>0</v>
      </c>
      <c r="AQ23" s="35">
        <f>+'Option - Cap Rev Funding'!AQ23</f>
        <v>0</v>
      </c>
      <c r="AR23" s="35">
        <f>+'Option - Cap Rev Funding'!AR23</f>
        <v>0</v>
      </c>
      <c r="AS23" s="35">
        <f>+'Option - Cap Rev Funding'!AS23</f>
        <v>0</v>
      </c>
      <c r="AT23" s="35">
        <f>+'Option - Cap Rev Funding'!AT23</f>
        <v>0</v>
      </c>
    </row>
    <row r="24" spans="1:46" x14ac:dyDescent="0.35">
      <c r="A24" s="8" t="s">
        <v>43</v>
      </c>
      <c r="B24" s="8" t="s">
        <v>44</v>
      </c>
      <c r="C24" s="8" t="s">
        <v>39</v>
      </c>
      <c r="D24" s="40"/>
      <c r="E24" s="40"/>
      <c r="F24" s="40"/>
      <c r="G24" s="40"/>
      <c r="H24" s="40"/>
      <c r="I24" s="38">
        <f>+'Option - Cap Rev Funding'!I24</f>
        <v>0</v>
      </c>
      <c r="J24" s="40"/>
      <c r="K24" s="40"/>
      <c r="L24" s="40"/>
      <c r="M24" s="40"/>
      <c r="N24" s="40"/>
      <c r="O24" s="40"/>
      <c r="P24" s="40"/>
      <c r="Q24" s="40"/>
      <c r="S24" s="60">
        <f>NPV('Key Vars Assumptions'!$B$10,V24:AT24)</f>
        <v>0</v>
      </c>
      <c r="T24" s="60">
        <f t="shared" si="4"/>
        <v>0</v>
      </c>
      <c r="U24" s="31"/>
      <c r="V24" s="35">
        <f>+'Option - Cap Rev Funding'!V24</f>
        <v>0</v>
      </c>
      <c r="W24" s="35">
        <f>+'Option - Cap Rev Funding'!W24</f>
        <v>0</v>
      </c>
      <c r="X24" s="35">
        <f>+'Option - Cap Rev Funding'!X24</f>
        <v>0</v>
      </c>
      <c r="Y24" s="35">
        <f>+'Option - Cap Rev Funding'!Y24</f>
        <v>0</v>
      </c>
      <c r="Z24" s="35">
        <f>+'Option - Cap Rev Funding'!Z24</f>
        <v>0</v>
      </c>
      <c r="AA24" s="35">
        <f>+'Option - Cap Rev Funding'!AA24</f>
        <v>0</v>
      </c>
      <c r="AB24" s="35">
        <f>+'Option - Cap Rev Funding'!AB24</f>
        <v>0</v>
      </c>
      <c r="AC24" s="35">
        <f>+'Option - Cap Rev Funding'!AC24</f>
        <v>0</v>
      </c>
      <c r="AD24" s="35">
        <f>+'Option - Cap Rev Funding'!AD24</f>
        <v>0</v>
      </c>
      <c r="AE24" s="35">
        <f>+'Option - Cap Rev Funding'!AE24</f>
        <v>0</v>
      </c>
      <c r="AF24" s="35">
        <f>+'Option - Cap Rev Funding'!AF24</f>
        <v>0</v>
      </c>
      <c r="AG24" s="35">
        <f>+'Option - Cap Rev Funding'!AG24</f>
        <v>0</v>
      </c>
      <c r="AH24" s="35">
        <f>+'Option - Cap Rev Funding'!AH24</f>
        <v>0</v>
      </c>
      <c r="AI24" s="35">
        <f>+'Option - Cap Rev Funding'!AI24</f>
        <v>0</v>
      </c>
      <c r="AJ24" s="35">
        <f>+'Option - Cap Rev Funding'!AJ24</f>
        <v>0</v>
      </c>
      <c r="AK24" s="35">
        <f>+'Option - Cap Rev Funding'!AK24</f>
        <v>0</v>
      </c>
      <c r="AL24" s="35">
        <f>+'Option - Cap Rev Funding'!AL24</f>
        <v>0</v>
      </c>
      <c r="AM24" s="35">
        <f>+'Option - Cap Rev Funding'!AM24</f>
        <v>0</v>
      </c>
      <c r="AN24" s="35">
        <f>+'Option - Cap Rev Funding'!AN24</f>
        <v>0</v>
      </c>
      <c r="AO24" s="35">
        <f>+'Option - Cap Rev Funding'!AO24</f>
        <v>0</v>
      </c>
      <c r="AP24" s="35">
        <f>+'Option - Cap Rev Funding'!AP24</f>
        <v>0</v>
      </c>
      <c r="AQ24" s="35">
        <f>+'Option - Cap Rev Funding'!AQ24</f>
        <v>0</v>
      </c>
      <c r="AR24" s="35">
        <f>+'Option - Cap Rev Funding'!AR24</f>
        <v>0</v>
      </c>
      <c r="AS24" s="35">
        <f>+'Option - Cap Rev Funding'!AS24</f>
        <v>0</v>
      </c>
      <c r="AT24" s="35">
        <f>+'Option - Cap Rev Funding'!AT24</f>
        <v>0</v>
      </c>
    </row>
    <row r="25" spans="1:46" x14ac:dyDescent="0.35">
      <c r="A25" s="8" t="s">
        <v>43</v>
      </c>
      <c r="B25" s="8" t="s">
        <v>44</v>
      </c>
      <c r="C25" s="8" t="s">
        <v>40</v>
      </c>
      <c r="D25" s="40"/>
      <c r="E25" s="40"/>
      <c r="F25" s="40"/>
      <c r="G25" s="40"/>
      <c r="H25" s="40"/>
      <c r="I25" s="40"/>
      <c r="J25" s="38">
        <f>+'Option - Cap Rev Funding'!J25</f>
        <v>0</v>
      </c>
      <c r="K25" s="39"/>
      <c r="L25" s="39"/>
      <c r="M25" s="39"/>
      <c r="N25" s="39"/>
      <c r="O25" s="39"/>
      <c r="P25" s="39"/>
      <c r="Q25" s="39"/>
      <c r="S25" s="60">
        <f>NPV('Key Vars Assumptions'!$B$10,V25:AT25)</f>
        <v>0</v>
      </c>
      <c r="T25" s="60">
        <f t="shared" si="4"/>
        <v>0</v>
      </c>
      <c r="U25" s="31"/>
      <c r="V25" s="35">
        <f>+'Option - Cap Rev Funding'!V25</f>
        <v>0</v>
      </c>
      <c r="W25" s="35">
        <f>+'Option - Cap Rev Funding'!W25</f>
        <v>0</v>
      </c>
      <c r="X25" s="35">
        <f>+'Option - Cap Rev Funding'!X25</f>
        <v>0</v>
      </c>
      <c r="Y25" s="35">
        <f>+'Option - Cap Rev Funding'!Y25</f>
        <v>0</v>
      </c>
      <c r="Z25" s="35">
        <f>+'Option - Cap Rev Funding'!Z25</f>
        <v>0</v>
      </c>
      <c r="AA25" s="35">
        <f>+'Option - Cap Rev Funding'!AA25</f>
        <v>0</v>
      </c>
      <c r="AB25" s="35">
        <f>+'Option - Cap Rev Funding'!AB25</f>
        <v>0</v>
      </c>
      <c r="AC25" s="35">
        <f>+'Option - Cap Rev Funding'!AC25</f>
        <v>0</v>
      </c>
      <c r="AD25" s="35">
        <f>+'Option - Cap Rev Funding'!AD25</f>
        <v>0</v>
      </c>
      <c r="AE25" s="35">
        <f>+'Option - Cap Rev Funding'!AE25</f>
        <v>0</v>
      </c>
      <c r="AF25" s="35">
        <f>+'Option - Cap Rev Funding'!AF25</f>
        <v>0</v>
      </c>
      <c r="AG25" s="35">
        <f>+'Option - Cap Rev Funding'!AG25</f>
        <v>0</v>
      </c>
      <c r="AH25" s="35">
        <f>+'Option - Cap Rev Funding'!AH25</f>
        <v>0</v>
      </c>
      <c r="AI25" s="35">
        <f>+'Option - Cap Rev Funding'!AI25</f>
        <v>0</v>
      </c>
      <c r="AJ25" s="35">
        <f>+'Option - Cap Rev Funding'!AJ25</f>
        <v>0</v>
      </c>
      <c r="AK25" s="35">
        <f>+'Option - Cap Rev Funding'!AK25</f>
        <v>0</v>
      </c>
      <c r="AL25" s="35">
        <f>+'Option - Cap Rev Funding'!AL25</f>
        <v>0</v>
      </c>
      <c r="AM25" s="35">
        <f>+'Option - Cap Rev Funding'!AM25</f>
        <v>0</v>
      </c>
      <c r="AN25" s="35">
        <f>+'Option - Cap Rev Funding'!AN25</f>
        <v>0</v>
      </c>
      <c r="AO25" s="35">
        <f>+'Option - Cap Rev Funding'!AO25</f>
        <v>0</v>
      </c>
      <c r="AP25" s="35">
        <f>+'Option - Cap Rev Funding'!AP25</f>
        <v>0</v>
      </c>
      <c r="AQ25" s="35">
        <f>+'Option - Cap Rev Funding'!AQ25</f>
        <v>0</v>
      </c>
      <c r="AR25" s="35">
        <f>+'Option - Cap Rev Funding'!AR25</f>
        <v>0</v>
      </c>
      <c r="AS25" s="35">
        <f>+'Option - Cap Rev Funding'!AS25</f>
        <v>0</v>
      </c>
      <c r="AT25" s="35">
        <f>+'Option - Cap Rev Funding'!AT25</f>
        <v>0</v>
      </c>
    </row>
    <row r="26" spans="1:46" x14ac:dyDescent="0.35">
      <c r="A26" s="8" t="s">
        <v>43</v>
      </c>
      <c r="B26" s="8" t="s">
        <v>44</v>
      </c>
      <c r="C26" s="8" t="s">
        <v>71</v>
      </c>
      <c r="D26" s="40"/>
      <c r="E26" s="40"/>
      <c r="F26" s="40"/>
      <c r="G26" s="40"/>
      <c r="H26" s="40"/>
      <c r="I26" s="40"/>
      <c r="J26" s="40"/>
      <c r="K26" s="38">
        <f>+'Option - Cap Rev Funding'!K26</f>
        <v>0</v>
      </c>
      <c r="L26" s="39"/>
      <c r="M26" s="39"/>
      <c r="N26" s="39"/>
      <c r="O26" s="39"/>
      <c r="P26" s="39"/>
      <c r="Q26" s="39"/>
      <c r="S26" s="60">
        <f>NPV('Key Vars Assumptions'!$B$10,V26:AT26)</f>
        <v>0</v>
      </c>
      <c r="T26" s="60">
        <f t="shared" si="4"/>
        <v>0</v>
      </c>
      <c r="U26" s="31"/>
      <c r="V26" s="35">
        <f>+'Option - Cap Rev Funding'!V26</f>
        <v>0</v>
      </c>
      <c r="W26" s="35">
        <f>+'Option - Cap Rev Funding'!W26</f>
        <v>0</v>
      </c>
      <c r="X26" s="35">
        <f>+'Option - Cap Rev Funding'!X26</f>
        <v>0</v>
      </c>
      <c r="Y26" s="35">
        <f>+'Option - Cap Rev Funding'!Y26</f>
        <v>0</v>
      </c>
      <c r="Z26" s="35">
        <f>+'Option - Cap Rev Funding'!Z26</f>
        <v>0</v>
      </c>
      <c r="AA26" s="35">
        <f>+'Option - Cap Rev Funding'!AA26</f>
        <v>0</v>
      </c>
      <c r="AB26" s="35">
        <f>+'Option - Cap Rev Funding'!AB26</f>
        <v>0</v>
      </c>
      <c r="AC26" s="35">
        <f>+'Option - Cap Rev Funding'!AC26</f>
        <v>0</v>
      </c>
      <c r="AD26" s="35">
        <f>+'Option - Cap Rev Funding'!AD26</f>
        <v>0</v>
      </c>
      <c r="AE26" s="35">
        <f>+'Option - Cap Rev Funding'!AE26</f>
        <v>0</v>
      </c>
      <c r="AF26" s="35">
        <f>+'Option - Cap Rev Funding'!AF26</f>
        <v>0</v>
      </c>
      <c r="AG26" s="35">
        <f>+'Option - Cap Rev Funding'!AG26</f>
        <v>0</v>
      </c>
      <c r="AH26" s="35">
        <f>+'Option - Cap Rev Funding'!AH26</f>
        <v>0</v>
      </c>
      <c r="AI26" s="35">
        <f>+'Option - Cap Rev Funding'!AI26</f>
        <v>0</v>
      </c>
      <c r="AJ26" s="35">
        <f>+'Option - Cap Rev Funding'!AJ26</f>
        <v>0</v>
      </c>
      <c r="AK26" s="35">
        <f>+'Option - Cap Rev Funding'!AK26</f>
        <v>0</v>
      </c>
      <c r="AL26" s="35">
        <f>+'Option - Cap Rev Funding'!AL26</f>
        <v>0</v>
      </c>
      <c r="AM26" s="35">
        <f>+'Option - Cap Rev Funding'!AM26</f>
        <v>0</v>
      </c>
      <c r="AN26" s="35">
        <f>+'Option - Cap Rev Funding'!AN26</f>
        <v>0</v>
      </c>
      <c r="AO26" s="35">
        <f>+'Option - Cap Rev Funding'!AO26</f>
        <v>0</v>
      </c>
      <c r="AP26" s="35">
        <f>+'Option - Cap Rev Funding'!AP26</f>
        <v>0</v>
      </c>
      <c r="AQ26" s="35">
        <f>+'Option - Cap Rev Funding'!AQ26</f>
        <v>0</v>
      </c>
      <c r="AR26" s="35">
        <f>+'Option - Cap Rev Funding'!AR26</f>
        <v>0</v>
      </c>
      <c r="AS26" s="35">
        <f>+'Option - Cap Rev Funding'!AS26</f>
        <v>0</v>
      </c>
      <c r="AT26" s="35">
        <f>+'Option - Cap Rev Funding'!AT26</f>
        <v>0</v>
      </c>
    </row>
    <row r="27" spans="1:46" x14ac:dyDescent="0.35">
      <c r="A27" s="8" t="s">
        <v>43</v>
      </c>
      <c r="B27" s="8" t="s">
        <v>44</v>
      </c>
      <c r="C27" s="8" t="s">
        <v>42</v>
      </c>
      <c r="D27" s="40"/>
      <c r="E27" s="40"/>
      <c r="F27" s="40"/>
      <c r="G27" s="40"/>
      <c r="H27" s="40"/>
      <c r="I27" s="40"/>
      <c r="J27" s="40"/>
      <c r="K27" s="40"/>
      <c r="L27" s="38">
        <f>+'Option - Cap Rev Funding'!L27</f>
        <v>0</v>
      </c>
      <c r="M27" s="39"/>
      <c r="N27" s="39"/>
      <c r="O27" s="39"/>
      <c r="P27" s="39"/>
      <c r="Q27" s="39"/>
      <c r="S27" s="60">
        <f>NPV('Key Vars Assumptions'!$B$10,V27:AT27)</f>
        <v>0</v>
      </c>
      <c r="T27" s="60">
        <f t="shared" si="4"/>
        <v>0</v>
      </c>
      <c r="U27" s="31"/>
      <c r="V27" s="35">
        <f>+'Option - Cap Rev Funding'!V27</f>
        <v>0</v>
      </c>
      <c r="W27" s="35">
        <f>+'Option - Cap Rev Funding'!W27</f>
        <v>0</v>
      </c>
      <c r="X27" s="35">
        <f>+'Option - Cap Rev Funding'!X27</f>
        <v>0</v>
      </c>
      <c r="Y27" s="35">
        <f>+'Option - Cap Rev Funding'!Y27</f>
        <v>0</v>
      </c>
      <c r="Z27" s="35">
        <f>+'Option - Cap Rev Funding'!Z27</f>
        <v>0</v>
      </c>
      <c r="AA27" s="35">
        <f>+'Option - Cap Rev Funding'!AA27</f>
        <v>0</v>
      </c>
      <c r="AB27" s="35">
        <f>+'Option - Cap Rev Funding'!AB27</f>
        <v>0</v>
      </c>
      <c r="AC27" s="35">
        <f>+'Option - Cap Rev Funding'!AC27</f>
        <v>0</v>
      </c>
      <c r="AD27" s="35">
        <f>+'Option - Cap Rev Funding'!AD27</f>
        <v>0</v>
      </c>
      <c r="AE27" s="35">
        <f>+'Option - Cap Rev Funding'!AE27</f>
        <v>0</v>
      </c>
      <c r="AF27" s="35">
        <f>+'Option - Cap Rev Funding'!AF27</f>
        <v>0</v>
      </c>
      <c r="AG27" s="35">
        <f>+'Option - Cap Rev Funding'!AG27</f>
        <v>0</v>
      </c>
      <c r="AH27" s="35">
        <f>+'Option - Cap Rev Funding'!AH27</f>
        <v>0</v>
      </c>
      <c r="AI27" s="35">
        <f>+'Option - Cap Rev Funding'!AI27</f>
        <v>0</v>
      </c>
      <c r="AJ27" s="35">
        <f>+'Option - Cap Rev Funding'!AJ27</f>
        <v>0</v>
      </c>
      <c r="AK27" s="35">
        <f>+'Option - Cap Rev Funding'!AK27</f>
        <v>0</v>
      </c>
      <c r="AL27" s="35">
        <f>+'Option - Cap Rev Funding'!AL27</f>
        <v>0</v>
      </c>
      <c r="AM27" s="35">
        <f>+'Option - Cap Rev Funding'!AM27</f>
        <v>0</v>
      </c>
      <c r="AN27" s="35">
        <f>+'Option - Cap Rev Funding'!AN27</f>
        <v>0</v>
      </c>
      <c r="AO27" s="35">
        <f>+'Option - Cap Rev Funding'!AO27</f>
        <v>0</v>
      </c>
      <c r="AP27" s="35">
        <f>+'Option - Cap Rev Funding'!AP27</f>
        <v>0</v>
      </c>
      <c r="AQ27" s="35">
        <f>+'Option - Cap Rev Funding'!AQ27</f>
        <v>0</v>
      </c>
      <c r="AR27" s="35">
        <f>+'Option - Cap Rev Funding'!AR27</f>
        <v>0</v>
      </c>
      <c r="AS27" s="35">
        <f>+'Option - Cap Rev Funding'!AS27</f>
        <v>0</v>
      </c>
      <c r="AT27" s="35">
        <f>+'Option - Cap Rev Funding'!AT27</f>
        <v>0</v>
      </c>
    </row>
    <row r="28" spans="1:46" x14ac:dyDescent="0.35">
      <c r="A28" s="8" t="s">
        <v>43</v>
      </c>
      <c r="B28" s="8" t="s">
        <v>44</v>
      </c>
      <c r="C28" s="8" t="s">
        <v>86</v>
      </c>
      <c r="D28" s="40"/>
      <c r="E28" s="40"/>
      <c r="F28" s="40"/>
      <c r="G28" s="40"/>
      <c r="H28" s="40"/>
      <c r="I28" s="40"/>
      <c r="J28" s="40"/>
      <c r="K28" s="40"/>
      <c r="L28" s="40"/>
      <c r="M28" s="38">
        <f>+'Option - Cap Rev Funding'!M28</f>
        <v>0</v>
      </c>
      <c r="N28" s="40"/>
      <c r="O28" s="40"/>
      <c r="P28" s="40"/>
      <c r="Q28" s="40"/>
      <c r="S28" s="60">
        <f>NPV('Key Vars Assumptions'!$B$10,V28:AT28)</f>
        <v>0</v>
      </c>
      <c r="T28" s="60">
        <f t="shared" si="4"/>
        <v>0</v>
      </c>
      <c r="U28" s="31"/>
      <c r="V28" s="35">
        <f>+'Option - Cap Rev Funding'!V28</f>
        <v>0</v>
      </c>
      <c r="W28" s="35">
        <f>+'Option - Cap Rev Funding'!W28</f>
        <v>0</v>
      </c>
      <c r="X28" s="35">
        <f>+'Option - Cap Rev Funding'!X28</f>
        <v>0</v>
      </c>
      <c r="Y28" s="35">
        <f>+'Option - Cap Rev Funding'!Y28</f>
        <v>0</v>
      </c>
      <c r="Z28" s="35">
        <f>+'Option - Cap Rev Funding'!Z28</f>
        <v>0</v>
      </c>
      <c r="AA28" s="35">
        <f>+'Option - Cap Rev Funding'!AA28</f>
        <v>0</v>
      </c>
      <c r="AB28" s="35">
        <f>+'Option - Cap Rev Funding'!AB28</f>
        <v>0</v>
      </c>
      <c r="AC28" s="35">
        <f>+'Option - Cap Rev Funding'!AC28</f>
        <v>0</v>
      </c>
      <c r="AD28" s="35">
        <f>+'Option - Cap Rev Funding'!AD28</f>
        <v>0</v>
      </c>
      <c r="AE28" s="35">
        <f>+'Option - Cap Rev Funding'!AE28</f>
        <v>0</v>
      </c>
      <c r="AF28" s="35">
        <f>+'Option - Cap Rev Funding'!AF28</f>
        <v>0</v>
      </c>
      <c r="AG28" s="35">
        <f>+'Option - Cap Rev Funding'!AG28</f>
        <v>0</v>
      </c>
      <c r="AH28" s="35">
        <f>+'Option - Cap Rev Funding'!AH28</f>
        <v>0</v>
      </c>
      <c r="AI28" s="35">
        <f>+'Option - Cap Rev Funding'!AI28</f>
        <v>0</v>
      </c>
      <c r="AJ28" s="35">
        <f>+'Option - Cap Rev Funding'!AJ28</f>
        <v>0</v>
      </c>
      <c r="AK28" s="35">
        <f>+'Option - Cap Rev Funding'!AK28</f>
        <v>0</v>
      </c>
      <c r="AL28" s="35">
        <f>+'Option - Cap Rev Funding'!AL28</f>
        <v>0</v>
      </c>
      <c r="AM28" s="35">
        <f>+'Option - Cap Rev Funding'!AM28</f>
        <v>0</v>
      </c>
      <c r="AN28" s="35">
        <f>+'Option - Cap Rev Funding'!AN28</f>
        <v>0</v>
      </c>
      <c r="AO28" s="35">
        <f>+'Option - Cap Rev Funding'!AO28</f>
        <v>0</v>
      </c>
      <c r="AP28" s="35">
        <f>+'Option - Cap Rev Funding'!AP28</f>
        <v>0</v>
      </c>
      <c r="AQ28" s="35">
        <f>+'Option - Cap Rev Funding'!AQ28</f>
        <v>0</v>
      </c>
      <c r="AR28" s="35">
        <f>+'Option - Cap Rev Funding'!AR28</f>
        <v>0</v>
      </c>
      <c r="AS28" s="35">
        <f>+'Option - Cap Rev Funding'!AS28</f>
        <v>0</v>
      </c>
      <c r="AT28" s="35">
        <f>+'Option - Cap Rev Funding'!AT28</f>
        <v>0</v>
      </c>
    </row>
    <row r="29" spans="1:46" x14ac:dyDescent="0.35">
      <c r="A29" s="8" t="s">
        <v>43</v>
      </c>
      <c r="B29" s="8" t="s">
        <v>44</v>
      </c>
      <c r="C29" s="8" t="s">
        <v>91</v>
      </c>
      <c r="D29" s="40"/>
      <c r="E29" s="40"/>
      <c r="F29" s="40"/>
      <c r="G29" s="40"/>
      <c r="H29" s="40"/>
      <c r="I29" s="40"/>
      <c r="J29" s="40"/>
      <c r="K29" s="40"/>
      <c r="L29" s="40"/>
      <c r="M29" s="40"/>
      <c r="N29" s="38">
        <f>+'Option - Cap Rev Funding'!N29</f>
        <v>0</v>
      </c>
      <c r="O29" s="40"/>
      <c r="P29" s="40"/>
      <c r="Q29" s="40"/>
      <c r="S29" s="60">
        <f>NPV('Key Vars Assumptions'!$B$10,V29:AT29)</f>
        <v>0</v>
      </c>
      <c r="T29" s="60">
        <f t="shared" si="4"/>
        <v>0</v>
      </c>
      <c r="U29" s="31"/>
      <c r="V29" s="35">
        <f>+'Option - Cap Rev Funding'!V29</f>
        <v>0</v>
      </c>
      <c r="W29" s="35">
        <f>+'Option - Cap Rev Funding'!W29</f>
        <v>0</v>
      </c>
      <c r="X29" s="35">
        <f>+'Option - Cap Rev Funding'!X29</f>
        <v>0</v>
      </c>
      <c r="Y29" s="35">
        <f>+'Option - Cap Rev Funding'!Y29</f>
        <v>0</v>
      </c>
      <c r="Z29" s="35">
        <f>+'Option - Cap Rev Funding'!Z29</f>
        <v>0</v>
      </c>
      <c r="AA29" s="35">
        <f>+'Option - Cap Rev Funding'!AA29</f>
        <v>0</v>
      </c>
      <c r="AB29" s="35">
        <f>+'Option - Cap Rev Funding'!AB29</f>
        <v>0</v>
      </c>
      <c r="AC29" s="35">
        <f>+'Option - Cap Rev Funding'!AC29</f>
        <v>0</v>
      </c>
      <c r="AD29" s="35">
        <f>+'Option - Cap Rev Funding'!AD29</f>
        <v>0</v>
      </c>
      <c r="AE29" s="35">
        <f>+'Option - Cap Rev Funding'!AE29</f>
        <v>0</v>
      </c>
      <c r="AF29" s="35">
        <f>+'Option - Cap Rev Funding'!AF29</f>
        <v>0</v>
      </c>
      <c r="AG29" s="35">
        <f>+'Option - Cap Rev Funding'!AG29</f>
        <v>0</v>
      </c>
      <c r="AH29" s="35">
        <f>+'Option - Cap Rev Funding'!AH29</f>
        <v>0</v>
      </c>
      <c r="AI29" s="35">
        <f>+'Option - Cap Rev Funding'!AI29</f>
        <v>0</v>
      </c>
      <c r="AJ29" s="35">
        <f>+'Option - Cap Rev Funding'!AJ29</f>
        <v>0</v>
      </c>
      <c r="AK29" s="35">
        <f>+'Option - Cap Rev Funding'!AK29</f>
        <v>0</v>
      </c>
      <c r="AL29" s="35">
        <f>+'Option - Cap Rev Funding'!AL29</f>
        <v>0</v>
      </c>
      <c r="AM29" s="35">
        <f>+'Option - Cap Rev Funding'!AM29</f>
        <v>0</v>
      </c>
      <c r="AN29" s="35">
        <f>+'Option - Cap Rev Funding'!AN29</f>
        <v>0</v>
      </c>
      <c r="AO29" s="35">
        <f>+'Option - Cap Rev Funding'!AO29</f>
        <v>0</v>
      </c>
      <c r="AP29" s="35">
        <f>+'Option - Cap Rev Funding'!AP29</f>
        <v>0</v>
      </c>
      <c r="AQ29" s="35">
        <f>+'Option - Cap Rev Funding'!AQ29</f>
        <v>0</v>
      </c>
      <c r="AR29" s="35">
        <f>+'Option - Cap Rev Funding'!AR29</f>
        <v>0</v>
      </c>
      <c r="AS29" s="35">
        <f>+'Option - Cap Rev Funding'!AS29</f>
        <v>0</v>
      </c>
      <c r="AT29" s="35">
        <f>+'Option - Cap Rev Funding'!AT29</f>
        <v>0</v>
      </c>
    </row>
    <row r="30" spans="1:46" s="104" customFormat="1" x14ac:dyDescent="0.35">
      <c r="A30" s="101" t="s">
        <v>43</v>
      </c>
      <c r="B30" s="101" t="s">
        <v>44</v>
      </c>
      <c r="C30" s="101" t="s">
        <v>127</v>
      </c>
      <c r="D30" s="40"/>
      <c r="E30" s="40"/>
      <c r="F30" s="40"/>
      <c r="G30" s="40"/>
      <c r="H30" s="40"/>
      <c r="I30" s="40"/>
      <c r="J30" s="40"/>
      <c r="K30" s="40"/>
      <c r="L30" s="40"/>
      <c r="M30" s="40"/>
      <c r="N30" s="40"/>
      <c r="O30" s="40"/>
      <c r="P30" s="38">
        <f>+'Option 11A'!O30</f>
        <v>165046</v>
      </c>
      <c r="Q30" s="40"/>
      <c r="S30" s="60">
        <f>NPV('Key Vars Assumptions'!$B$10,V30:AT30)</f>
        <v>148862.03579968441</v>
      </c>
      <c r="T30" s="60">
        <f t="shared" ref="T30:T31" si="5">SUM(V30:AT30)</f>
        <v>165046</v>
      </c>
      <c r="U30" s="31"/>
      <c r="V30" s="102">
        <f>+'Option 11A'!U30</f>
        <v>0</v>
      </c>
      <c r="W30" s="102">
        <f>+'Option 11A'!V30</f>
        <v>0</v>
      </c>
      <c r="X30" s="102">
        <f>+'Option 11A'!W30</f>
        <v>165046</v>
      </c>
      <c r="Y30" s="102">
        <f>+'Option 11A'!X30</f>
        <v>0</v>
      </c>
      <c r="Z30" s="102">
        <f>+'Option 11A'!Y30</f>
        <v>0</v>
      </c>
      <c r="AA30" s="102">
        <f>+'Option 11A'!Z30</f>
        <v>0</v>
      </c>
      <c r="AB30" s="102">
        <f>+'Option 11A'!AA30</f>
        <v>0</v>
      </c>
      <c r="AC30" s="102">
        <f>+'Option 11A'!AB30</f>
        <v>0</v>
      </c>
      <c r="AD30" s="102">
        <f>+'Option 11A'!AC30</f>
        <v>0</v>
      </c>
      <c r="AE30" s="102">
        <f>+'Option 11A'!AD30</f>
        <v>0</v>
      </c>
      <c r="AF30" s="102">
        <f>+'Option 11A'!AE30</f>
        <v>0</v>
      </c>
      <c r="AG30" s="102">
        <f>+'Option 11A'!AF30</f>
        <v>0</v>
      </c>
      <c r="AH30" s="102">
        <f>+'Option 11A'!AG30</f>
        <v>0</v>
      </c>
      <c r="AI30" s="102">
        <f>+'Option 11A'!AH30</f>
        <v>0</v>
      </c>
      <c r="AJ30" s="102">
        <f>+'Option 11A'!AI30</f>
        <v>0</v>
      </c>
      <c r="AK30" s="102">
        <f>+'Option 11A'!AJ30</f>
        <v>0</v>
      </c>
      <c r="AL30" s="102">
        <f>+'Option 11A'!AK30</f>
        <v>0</v>
      </c>
      <c r="AM30" s="102">
        <f>+'Option 11A'!AL30</f>
        <v>0</v>
      </c>
      <c r="AN30" s="102">
        <f>+'Option 11A'!AM30</f>
        <v>0</v>
      </c>
      <c r="AO30" s="102">
        <f>+'Option 11A'!AN30</f>
        <v>0</v>
      </c>
      <c r="AP30" s="102">
        <f>+'Option 11A'!AO30</f>
        <v>0</v>
      </c>
      <c r="AQ30" s="102">
        <f>+'Option 11A'!AP30</f>
        <v>0</v>
      </c>
      <c r="AR30" s="102">
        <f>+'Option 11A'!AQ30</f>
        <v>0</v>
      </c>
      <c r="AS30" s="102">
        <f>+'Option 11A'!AR30</f>
        <v>0</v>
      </c>
      <c r="AT30" s="102">
        <f>+'Option 11A'!AS30</f>
        <v>0</v>
      </c>
    </row>
    <row r="31" spans="1:46" s="104" customFormat="1" x14ac:dyDescent="0.35">
      <c r="A31" s="101" t="s">
        <v>43</v>
      </c>
      <c r="B31" s="101" t="s">
        <v>44</v>
      </c>
      <c r="C31" s="101" t="s">
        <v>51</v>
      </c>
      <c r="D31" s="40"/>
      <c r="E31" s="40"/>
      <c r="F31" s="40"/>
      <c r="G31" s="40"/>
      <c r="H31" s="40"/>
      <c r="I31" s="40"/>
      <c r="J31" s="40"/>
      <c r="K31" s="40"/>
      <c r="L31" s="40"/>
      <c r="M31" s="40"/>
      <c r="N31" s="40"/>
      <c r="O31" s="40"/>
      <c r="P31" s="40"/>
      <c r="Q31" s="38">
        <f>+'Option 11A'!P31</f>
        <v>27500</v>
      </c>
      <c r="S31" s="60">
        <f>NPV('Key Vars Assumptions'!$B$10,V31:AT31)</f>
        <v>24803.424405870614</v>
      </c>
      <c r="T31" s="60">
        <f t="shared" si="5"/>
        <v>27500</v>
      </c>
      <c r="U31" s="31"/>
      <c r="V31" s="102">
        <f>+'Option 11A'!U31</f>
        <v>0</v>
      </c>
      <c r="W31" s="102">
        <f>+'Option 11A'!V31</f>
        <v>0</v>
      </c>
      <c r="X31" s="102">
        <f>+'Option 11A'!W31</f>
        <v>27500</v>
      </c>
      <c r="Y31" s="102">
        <f>+'Option 11A'!X31</f>
        <v>0</v>
      </c>
      <c r="Z31" s="102">
        <f>+'Option 11A'!Y31</f>
        <v>0</v>
      </c>
      <c r="AA31" s="102">
        <f>+'Option 11A'!Z31</f>
        <v>0</v>
      </c>
      <c r="AB31" s="102">
        <f>+'Option 11A'!AA31</f>
        <v>0</v>
      </c>
      <c r="AC31" s="102">
        <f>+'Option 11A'!AB31</f>
        <v>0</v>
      </c>
      <c r="AD31" s="102">
        <f>+'Option 11A'!AC31</f>
        <v>0</v>
      </c>
      <c r="AE31" s="102">
        <f>+'Option 11A'!AD31</f>
        <v>0</v>
      </c>
      <c r="AF31" s="102">
        <f>+'Option 11A'!AE31</f>
        <v>0</v>
      </c>
      <c r="AG31" s="102">
        <f>+'Option 11A'!AF31</f>
        <v>0</v>
      </c>
      <c r="AH31" s="102">
        <f>+'Option 11A'!AG31</f>
        <v>0</v>
      </c>
      <c r="AI31" s="102">
        <f>+'Option 11A'!AH31</f>
        <v>0</v>
      </c>
      <c r="AJ31" s="102">
        <f>+'Option 11A'!AI31</f>
        <v>0</v>
      </c>
      <c r="AK31" s="102">
        <f>+'Option 11A'!AJ31</f>
        <v>0</v>
      </c>
      <c r="AL31" s="102">
        <f>+'Option 11A'!AK31</f>
        <v>0</v>
      </c>
      <c r="AM31" s="102">
        <f>+'Option 11A'!AL31</f>
        <v>0</v>
      </c>
      <c r="AN31" s="102">
        <f>+'Option 11A'!AM31</f>
        <v>0</v>
      </c>
      <c r="AO31" s="102">
        <f>+'Option 11A'!AN31</f>
        <v>0</v>
      </c>
      <c r="AP31" s="102">
        <f>+'Option 11A'!AO31</f>
        <v>0</v>
      </c>
      <c r="AQ31" s="102">
        <f>+'Option 11A'!AP31</f>
        <v>0</v>
      </c>
      <c r="AR31" s="102">
        <f>+'Option 11A'!AQ31</f>
        <v>0</v>
      </c>
      <c r="AS31" s="102">
        <f>+'Option 11A'!AR31</f>
        <v>0</v>
      </c>
      <c r="AT31" s="102">
        <f>+'Option 11A'!AS31</f>
        <v>0</v>
      </c>
    </row>
    <row r="32" spans="1:46" x14ac:dyDescent="0.35">
      <c r="A32" s="8"/>
      <c r="B32" s="8"/>
      <c r="C32" s="8"/>
      <c r="D32" s="36"/>
      <c r="E32" s="36"/>
      <c r="F32" s="36"/>
      <c r="G32" s="36"/>
      <c r="H32" s="36"/>
      <c r="I32" s="36"/>
      <c r="J32" s="36"/>
      <c r="K32" s="36"/>
      <c r="L32" s="36"/>
      <c r="S32" s="64"/>
      <c r="T32" s="64"/>
      <c r="U32" s="31"/>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row>
    <row r="33" spans="1:48" x14ac:dyDescent="0.35">
      <c r="A33" s="8" t="s">
        <v>45</v>
      </c>
      <c r="B33" s="8" t="s">
        <v>99</v>
      </c>
      <c r="C33" s="8" t="s">
        <v>32</v>
      </c>
      <c r="D33" s="38">
        <f>+'Option - Cap Rev Funding'!D33</f>
        <v>0</v>
      </c>
      <c r="E33" s="39"/>
      <c r="F33" s="39"/>
      <c r="G33" s="39"/>
      <c r="H33" s="39"/>
      <c r="I33" s="39"/>
      <c r="J33" s="39"/>
      <c r="K33" s="39"/>
      <c r="L33" s="39"/>
      <c r="M33" s="39"/>
      <c r="N33" s="39"/>
      <c r="O33" s="39"/>
      <c r="P33" s="39"/>
      <c r="Q33" s="39"/>
      <c r="S33" s="60">
        <f>NPV('Key Vars Assumptions'!$B$10,V33:AT33)</f>
        <v>0</v>
      </c>
      <c r="T33" s="60">
        <f t="shared" ref="T33" si="6">SUM(V33:AT33)</f>
        <v>0</v>
      </c>
      <c r="U33" s="31"/>
      <c r="V33" s="35">
        <f>+'Option - Cap Rev Funding'!V33</f>
        <v>0</v>
      </c>
      <c r="W33" s="35">
        <f>+'Option - Cap Rev Funding'!W33</f>
        <v>0</v>
      </c>
      <c r="X33" s="35">
        <f>+'Option - Cap Rev Funding'!X33</f>
        <v>0</v>
      </c>
      <c r="Y33" s="35">
        <f>+'Option - Cap Rev Funding'!Y33</f>
        <v>0</v>
      </c>
      <c r="Z33" s="35">
        <f>+'Option - Cap Rev Funding'!Z33</f>
        <v>0</v>
      </c>
      <c r="AA33" s="35">
        <f>+'Option - Cap Rev Funding'!AA33</f>
        <v>0</v>
      </c>
      <c r="AB33" s="35">
        <f>+'Option - Cap Rev Funding'!AB33</f>
        <v>0</v>
      </c>
      <c r="AC33" s="35">
        <f>+'Option - Cap Rev Funding'!AC33</f>
        <v>0</v>
      </c>
      <c r="AD33" s="35">
        <f>+'Option - Cap Rev Funding'!AD33</f>
        <v>0</v>
      </c>
      <c r="AE33" s="35">
        <f>+'Option - Cap Rev Funding'!AE33</f>
        <v>0</v>
      </c>
      <c r="AF33" s="35">
        <f>+'Option - Cap Rev Funding'!AF33</f>
        <v>0</v>
      </c>
      <c r="AG33" s="35">
        <f>+'Option - Cap Rev Funding'!AG33</f>
        <v>0</v>
      </c>
      <c r="AH33" s="35">
        <f>+'Option - Cap Rev Funding'!AH33</f>
        <v>0</v>
      </c>
      <c r="AI33" s="35">
        <f>+'Option - Cap Rev Funding'!AI33</f>
        <v>0</v>
      </c>
      <c r="AJ33" s="35">
        <f>+'Option - Cap Rev Funding'!AJ33</f>
        <v>0</v>
      </c>
      <c r="AK33" s="35">
        <f>+'Option - Cap Rev Funding'!AK33</f>
        <v>0</v>
      </c>
      <c r="AL33" s="35">
        <f>+'Option - Cap Rev Funding'!AL33</f>
        <v>0</v>
      </c>
      <c r="AM33" s="35">
        <f>+'Option - Cap Rev Funding'!AM33</f>
        <v>0</v>
      </c>
      <c r="AN33" s="35">
        <f>+'Option - Cap Rev Funding'!AN33</f>
        <v>0</v>
      </c>
      <c r="AO33" s="35">
        <f>+'Option - Cap Rev Funding'!AO33</f>
        <v>0</v>
      </c>
      <c r="AP33" s="35">
        <f>+'Option - Cap Rev Funding'!AP33</f>
        <v>0</v>
      </c>
      <c r="AQ33" s="35">
        <f>+'Option - Cap Rev Funding'!AQ33</f>
        <v>0</v>
      </c>
      <c r="AR33" s="35">
        <f>+'Option - Cap Rev Funding'!AR33</f>
        <v>0</v>
      </c>
      <c r="AS33" s="35">
        <f>+'Option - Cap Rev Funding'!AS33</f>
        <v>0</v>
      </c>
      <c r="AT33" s="35">
        <f>+'Option - Cap Rev Funding'!AT33</f>
        <v>0</v>
      </c>
    </row>
    <row r="34" spans="1:48" x14ac:dyDescent="0.35">
      <c r="A34" s="8" t="s">
        <v>45</v>
      </c>
      <c r="B34" s="8" t="s">
        <v>99</v>
      </c>
      <c r="C34" s="8" t="s">
        <v>37</v>
      </c>
      <c r="D34" s="40"/>
      <c r="E34" s="38">
        <f>+'Option - Cap Rev Funding'!E34</f>
        <v>0</v>
      </c>
      <c r="F34" s="40"/>
      <c r="G34" s="40"/>
      <c r="H34" s="40"/>
      <c r="I34" s="40"/>
      <c r="J34" s="40"/>
      <c r="K34" s="40"/>
      <c r="L34" s="40"/>
      <c r="M34" s="40"/>
      <c r="N34" s="40"/>
      <c r="O34" s="40"/>
      <c r="P34" s="40"/>
      <c r="Q34" s="40"/>
      <c r="S34" s="60">
        <f>NPV('Key Vars Assumptions'!$B$10,V34:AT34)</f>
        <v>0</v>
      </c>
      <c r="T34" s="60">
        <f t="shared" ref="T34:T43" si="7">SUM(V34:AT34)</f>
        <v>0</v>
      </c>
      <c r="U34" s="31"/>
      <c r="V34" s="35">
        <f>+'Option - Cap Rev Funding'!V34</f>
        <v>0</v>
      </c>
      <c r="W34" s="35">
        <f>+'Option - Cap Rev Funding'!W34</f>
        <v>0</v>
      </c>
      <c r="X34" s="35">
        <f>+'Option - Cap Rev Funding'!X34</f>
        <v>0</v>
      </c>
      <c r="Y34" s="35">
        <f>+'Option - Cap Rev Funding'!Y34</f>
        <v>0</v>
      </c>
      <c r="Z34" s="35">
        <f>+'Option - Cap Rev Funding'!Z34</f>
        <v>0</v>
      </c>
      <c r="AA34" s="35">
        <f>+'Option - Cap Rev Funding'!AA34</f>
        <v>0</v>
      </c>
      <c r="AB34" s="35">
        <f>+'Option - Cap Rev Funding'!AB34</f>
        <v>0</v>
      </c>
      <c r="AC34" s="35">
        <f>+'Option - Cap Rev Funding'!AC34</f>
        <v>0</v>
      </c>
      <c r="AD34" s="35">
        <f>+'Option - Cap Rev Funding'!AD34</f>
        <v>0</v>
      </c>
      <c r="AE34" s="35">
        <f>+'Option - Cap Rev Funding'!AE34</f>
        <v>0</v>
      </c>
      <c r="AF34" s="35">
        <f>+'Option - Cap Rev Funding'!AF34</f>
        <v>0</v>
      </c>
      <c r="AG34" s="35">
        <f>+'Option - Cap Rev Funding'!AG34</f>
        <v>0</v>
      </c>
      <c r="AH34" s="35">
        <f>+'Option - Cap Rev Funding'!AH34</f>
        <v>0</v>
      </c>
      <c r="AI34" s="35">
        <f>+'Option - Cap Rev Funding'!AI34</f>
        <v>0</v>
      </c>
      <c r="AJ34" s="35">
        <f>+'Option - Cap Rev Funding'!AJ34</f>
        <v>0</v>
      </c>
      <c r="AK34" s="35">
        <f>+'Option - Cap Rev Funding'!AK34</f>
        <v>0</v>
      </c>
      <c r="AL34" s="35">
        <f>+'Option - Cap Rev Funding'!AL34</f>
        <v>0</v>
      </c>
      <c r="AM34" s="35">
        <f>+'Option - Cap Rev Funding'!AM34</f>
        <v>0</v>
      </c>
      <c r="AN34" s="35">
        <f>+'Option - Cap Rev Funding'!AN34</f>
        <v>0</v>
      </c>
      <c r="AO34" s="35">
        <f>+'Option - Cap Rev Funding'!AO34</f>
        <v>0</v>
      </c>
      <c r="AP34" s="35">
        <f>+'Option - Cap Rev Funding'!AP34</f>
        <v>0</v>
      </c>
      <c r="AQ34" s="35">
        <f>+'Option - Cap Rev Funding'!AQ34</f>
        <v>0</v>
      </c>
      <c r="AR34" s="35">
        <f>+'Option - Cap Rev Funding'!AR34</f>
        <v>0</v>
      </c>
      <c r="AS34" s="35">
        <f>+'Option - Cap Rev Funding'!AS34</f>
        <v>0</v>
      </c>
      <c r="AT34" s="35">
        <f>+'Option - Cap Rev Funding'!AT34</f>
        <v>0</v>
      </c>
    </row>
    <row r="35" spans="1:48" x14ac:dyDescent="0.35">
      <c r="A35" s="8" t="s">
        <v>45</v>
      </c>
      <c r="B35" s="8" t="s">
        <v>99</v>
      </c>
      <c r="C35" s="8" t="s">
        <v>35</v>
      </c>
      <c r="D35" s="40"/>
      <c r="E35" s="40"/>
      <c r="F35" s="38">
        <f>+'Option - Cap Rev Funding'!F35</f>
        <v>0</v>
      </c>
      <c r="G35" s="39"/>
      <c r="H35" s="40"/>
      <c r="I35" s="40"/>
      <c r="J35" s="40"/>
      <c r="K35" s="40"/>
      <c r="L35" s="40"/>
      <c r="M35" s="40"/>
      <c r="N35" s="40"/>
      <c r="O35" s="40"/>
      <c r="P35" s="40"/>
      <c r="Q35" s="40"/>
      <c r="S35" s="60">
        <f>NPV('Key Vars Assumptions'!$B$10,V35:AT35)</f>
        <v>0</v>
      </c>
      <c r="T35" s="60">
        <f t="shared" si="7"/>
        <v>0</v>
      </c>
      <c r="U35" s="31"/>
      <c r="V35" s="35">
        <f>+'Option - Cap Rev Funding'!V35</f>
        <v>0</v>
      </c>
      <c r="W35" s="35">
        <f>+'Option - Cap Rev Funding'!W35</f>
        <v>0</v>
      </c>
      <c r="X35" s="35">
        <f>+'Option - Cap Rev Funding'!X35</f>
        <v>0</v>
      </c>
      <c r="Y35" s="35">
        <f>+'Option - Cap Rev Funding'!Y35</f>
        <v>0</v>
      </c>
      <c r="Z35" s="35">
        <f>+'Option - Cap Rev Funding'!Z35</f>
        <v>0</v>
      </c>
      <c r="AA35" s="35">
        <f>+'Option - Cap Rev Funding'!AA35</f>
        <v>0</v>
      </c>
      <c r="AB35" s="35">
        <f>+'Option - Cap Rev Funding'!AB35</f>
        <v>0</v>
      </c>
      <c r="AC35" s="35">
        <f>+'Option - Cap Rev Funding'!AC35</f>
        <v>0</v>
      </c>
      <c r="AD35" s="35">
        <f>+'Option - Cap Rev Funding'!AD35</f>
        <v>0</v>
      </c>
      <c r="AE35" s="35">
        <f>+'Option - Cap Rev Funding'!AE35</f>
        <v>0</v>
      </c>
      <c r="AF35" s="35">
        <f>+'Option - Cap Rev Funding'!AF35</f>
        <v>0</v>
      </c>
      <c r="AG35" s="35">
        <f>+'Option - Cap Rev Funding'!AG35</f>
        <v>0</v>
      </c>
      <c r="AH35" s="35">
        <f>+'Option - Cap Rev Funding'!AH35</f>
        <v>0</v>
      </c>
      <c r="AI35" s="35">
        <f>+'Option - Cap Rev Funding'!AI35</f>
        <v>0</v>
      </c>
      <c r="AJ35" s="35">
        <f>+'Option - Cap Rev Funding'!AJ35</f>
        <v>0</v>
      </c>
      <c r="AK35" s="35">
        <f>+'Option - Cap Rev Funding'!AK35</f>
        <v>0</v>
      </c>
      <c r="AL35" s="35">
        <f>+'Option - Cap Rev Funding'!AL35</f>
        <v>0</v>
      </c>
      <c r="AM35" s="35">
        <f>+'Option - Cap Rev Funding'!AM35</f>
        <v>0</v>
      </c>
      <c r="AN35" s="35">
        <f>+'Option - Cap Rev Funding'!AN35</f>
        <v>0</v>
      </c>
      <c r="AO35" s="35">
        <f>+'Option - Cap Rev Funding'!AO35</f>
        <v>0</v>
      </c>
      <c r="AP35" s="35">
        <f>+'Option - Cap Rev Funding'!AP35</f>
        <v>0</v>
      </c>
      <c r="AQ35" s="35">
        <f>+'Option - Cap Rev Funding'!AQ35</f>
        <v>0</v>
      </c>
      <c r="AR35" s="35">
        <f>+'Option - Cap Rev Funding'!AR35</f>
        <v>0</v>
      </c>
      <c r="AS35" s="35">
        <f>+'Option - Cap Rev Funding'!AS35</f>
        <v>0</v>
      </c>
      <c r="AT35" s="35">
        <f>+'Option - Cap Rev Funding'!AT35</f>
        <v>0</v>
      </c>
    </row>
    <row r="36" spans="1:48" x14ac:dyDescent="0.35">
      <c r="A36" s="8" t="s">
        <v>45</v>
      </c>
      <c r="B36" s="8" t="s">
        <v>99</v>
      </c>
      <c r="C36" s="8" t="s">
        <v>36</v>
      </c>
      <c r="D36" s="40"/>
      <c r="E36" s="40"/>
      <c r="F36" s="40"/>
      <c r="G36" s="38">
        <f>+'Option - Cap Rev Funding'!G36</f>
        <v>0</v>
      </c>
      <c r="H36" s="40"/>
      <c r="I36" s="40"/>
      <c r="J36" s="40"/>
      <c r="K36" s="40"/>
      <c r="L36" s="40"/>
      <c r="M36" s="40"/>
      <c r="N36" s="40"/>
      <c r="O36" s="40"/>
      <c r="P36" s="40"/>
      <c r="Q36" s="40"/>
      <c r="S36" s="60">
        <f>NPV('Key Vars Assumptions'!$B$10,V36:AT36)</f>
        <v>0</v>
      </c>
      <c r="T36" s="60">
        <f t="shared" si="7"/>
        <v>0</v>
      </c>
      <c r="U36" s="31"/>
      <c r="V36" s="35">
        <f>+'Option - Cap Rev Funding'!V36</f>
        <v>0</v>
      </c>
      <c r="W36" s="35">
        <f>+'Option - Cap Rev Funding'!W36</f>
        <v>0</v>
      </c>
      <c r="X36" s="35">
        <f>+'Option - Cap Rev Funding'!X36</f>
        <v>0</v>
      </c>
      <c r="Y36" s="35">
        <f>+'Option - Cap Rev Funding'!Y36</f>
        <v>0</v>
      </c>
      <c r="Z36" s="35">
        <f>+'Option - Cap Rev Funding'!Z36</f>
        <v>0</v>
      </c>
      <c r="AA36" s="35">
        <f>+'Option - Cap Rev Funding'!AA36</f>
        <v>0</v>
      </c>
      <c r="AB36" s="35">
        <f>+'Option - Cap Rev Funding'!AB36</f>
        <v>0</v>
      </c>
      <c r="AC36" s="35">
        <f>+'Option - Cap Rev Funding'!AC36</f>
        <v>0</v>
      </c>
      <c r="AD36" s="35">
        <f>+'Option - Cap Rev Funding'!AD36</f>
        <v>0</v>
      </c>
      <c r="AE36" s="35">
        <f>+'Option - Cap Rev Funding'!AE36</f>
        <v>0</v>
      </c>
      <c r="AF36" s="35">
        <f>+'Option - Cap Rev Funding'!AF36</f>
        <v>0</v>
      </c>
      <c r="AG36" s="35">
        <f>+'Option - Cap Rev Funding'!AG36</f>
        <v>0</v>
      </c>
      <c r="AH36" s="35">
        <f>+'Option - Cap Rev Funding'!AH36</f>
        <v>0</v>
      </c>
      <c r="AI36" s="35">
        <f>+'Option - Cap Rev Funding'!AI36</f>
        <v>0</v>
      </c>
      <c r="AJ36" s="35">
        <f>+'Option - Cap Rev Funding'!AJ36</f>
        <v>0</v>
      </c>
      <c r="AK36" s="35">
        <f>+'Option - Cap Rev Funding'!AK36</f>
        <v>0</v>
      </c>
      <c r="AL36" s="35">
        <f>+'Option - Cap Rev Funding'!AL36</f>
        <v>0</v>
      </c>
      <c r="AM36" s="35">
        <f>+'Option - Cap Rev Funding'!AM36</f>
        <v>0</v>
      </c>
      <c r="AN36" s="35">
        <f>+'Option - Cap Rev Funding'!AN36</f>
        <v>0</v>
      </c>
      <c r="AO36" s="35">
        <f>+'Option - Cap Rev Funding'!AO36</f>
        <v>0</v>
      </c>
      <c r="AP36" s="35">
        <f>+'Option - Cap Rev Funding'!AP36</f>
        <v>0</v>
      </c>
      <c r="AQ36" s="35">
        <f>+'Option - Cap Rev Funding'!AQ36</f>
        <v>0</v>
      </c>
      <c r="AR36" s="35">
        <f>+'Option - Cap Rev Funding'!AR36</f>
        <v>0</v>
      </c>
      <c r="AS36" s="35">
        <f>+'Option - Cap Rev Funding'!AS36</f>
        <v>0</v>
      </c>
      <c r="AT36" s="35">
        <f>+'Option - Cap Rev Funding'!AT36</f>
        <v>0</v>
      </c>
    </row>
    <row r="37" spans="1:48" x14ac:dyDescent="0.35">
      <c r="A37" s="8" t="s">
        <v>45</v>
      </c>
      <c r="B37" s="8" t="s">
        <v>99</v>
      </c>
      <c r="C37" s="8" t="s">
        <v>38</v>
      </c>
      <c r="D37" s="40"/>
      <c r="E37" s="40"/>
      <c r="F37" s="40"/>
      <c r="G37" s="40"/>
      <c r="H37" s="38">
        <f>+'Option - Cap Rev Funding'!H37</f>
        <v>0</v>
      </c>
      <c r="I37" s="40"/>
      <c r="J37" s="40"/>
      <c r="K37" s="40"/>
      <c r="L37" s="40"/>
      <c r="M37" s="40"/>
      <c r="N37" s="40"/>
      <c r="O37" s="40"/>
      <c r="P37" s="40"/>
      <c r="Q37" s="40"/>
      <c r="S37" s="60">
        <f>NPV('Key Vars Assumptions'!$B$10,V37:AT37)</f>
        <v>0</v>
      </c>
      <c r="T37" s="60">
        <f t="shared" si="7"/>
        <v>0</v>
      </c>
      <c r="U37" s="31"/>
      <c r="V37" s="35">
        <f>+'Option - Cap Rev Funding'!V37</f>
        <v>0</v>
      </c>
      <c r="W37" s="35">
        <f>+'Option - Cap Rev Funding'!W37</f>
        <v>0</v>
      </c>
      <c r="X37" s="35">
        <f>+'Option - Cap Rev Funding'!X37</f>
        <v>0</v>
      </c>
      <c r="Y37" s="35">
        <f>+'Option - Cap Rev Funding'!Y37</f>
        <v>0</v>
      </c>
      <c r="Z37" s="35">
        <f>+'Option - Cap Rev Funding'!Z37</f>
        <v>0</v>
      </c>
      <c r="AA37" s="35">
        <f>+'Option - Cap Rev Funding'!AA37</f>
        <v>0</v>
      </c>
      <c r="AB37" s="35">
        <f>+'Option - Cap Rev Funding'!AB37</f>
        <v>0</v>
      </c>
      <c r="AC37" s="35">
        <f>+'Option - Cap Rev Funding'!AC37</f>
        <v>0</v>
      </c>
      <c r="AD37" s="35">
        <f>+'Option - Cap Rev Funding'!AD37</f>
        <v>0</v>
      </c>
      <c r="AE37" s="35">
        <f>+'Option - Cap Rev Funding'!AE37</f>
        <v>0</v>
      </c>
      <c r="AF37" s="35">
        <f>+'Option - Cap Rev Funding'!AF37</f>
        <v>0</v>
      </c>
      <c r="AG37" s="35">
        <f>+'Option - Cap Rev Funding'!AG37</f>
        <v>0</v>
      </c>
      <c r="AH37" s="35">
        <f>+'Option - Cap Rev Funding'!AH37</f>
        <v>0</v>
      </c>
      <c r="AI37" s="35">
        <f>+'Option - Cap Rev Funding'!AI37</f>
        <v>0</v>
      </c>
      <c r="AJ37" s="35">
        <f>+'Option - Cap Rev Funding'!AJ37</f>
        <v>0</v>
      </c>
      <c r="AK37" s="35">
        <f>+'Option - Cap Rev Funding'!AK37</f>
        <v>0</v>
      </c>
      <c r="AL37" s="35">
        <f>+'Option - Cap Rev Funding'!AL37</f>
        <v>0</v>
      </c>
      <c r="AM37" s="35">
        <f>+'Option - Cap Rev Funding'!AM37</f>
        <v>0</v>
      </c>
      <c r="AN37" s="35">
        <f>+'Option - Cap Rev Funding'!AN37</f>
        <v>0</v>
      </c>
      <c r="AO37" s="35">
        <f>+'Option - Cap Rev Funding'!AO37</f>
        <v>0</v>
      </c>
      <c r="AP37" s="35">
        <f>+'Option - Cap Rev Funding'!AP37</f>
        <v>0</v>
      </c>
      <c r="AQ37" s="35">
        <f>+'Option - Cap Rev Funding'!AQ37</f>
        <v>0</v>
      </c>
      <c r="AR37" s="35">
        <f>+'Option - Cap Rev Funding'!AR37</f>
        <v>0</v>
      </c>
      <c r="AS37" s="35">
        <f>+'Option - Cap Rev Funding'!AS37</f>
        <v>0</v>
      </c>
      <c r="AT37" s="35">
        <f>+'Option - Cap Rev Funding'!AT37</f>
        <v>0</v>
      </c>
    </row>
    <row r="38" spans="1:48" x14ac:dyDescent="0.35">
      <c r="A38" s="8" t="s">
        <v>45</v>
      </c>
      <c r="B38" s="8" t="s">
        <v>99</v>
      </c>
      <c r="C38" s="8" t="s">
        <v>39</v>
      </c>
      <c r="D38" s="40"/>
      <c r="E38" s="40"/>
      <c r="F38" s="40"/>
      <c r="G38" s="40"/>
      <c r="H38" s="40"/>
      <c r="I38" s="38">
        <f>+'Option - Cap Rev Funding'!I38</f>
        <v>0</v>
      </c>
      <c r="J38" s="40"/>
      <c r="K38" s="40"/>
      <c r="L38" s="40"/>
      <c r="M38" s="40"/>
      <c r="N38" s="40"/>
      <c r="O38" s="40"/>
      <c r="P38" s="40"/>
      <c r="Q38" s="40"/>
      <c r="S38" s="60">
        <f>NPV('Key Vars Assumptions'!$B$10,V38:AT38)</f>
        <v>0</v>
      </c>
      <c r="T38" s="60">
        <f t="shared" si="7"/>
        <v>0</v>
      </c>
      <c r="U38" s="31"/>
      <c r="V38" s="35">
        <f>+'Option - Cap Rev Funding'!V38</f>
        <v>0</v>
      </c>
      <c r="W38" s="35">
        <f>+'Option - Cap Rev Funding'!W38</f>
        <v>0</v>
      </c>
      <c r="X38" s="35">
        <f>+'Option - Cap Rev Funding'!X38</f>
        <v>0</v>
      </c>
      <c r="Y38" s="35">
        <f>+'Option - Cap Rev Funding'!Y38</f>
        <v>0</v>
      </c>
      <c r="Z38" s="35">
        <f>+'Option - Cap Rev Funding'!Z38</f>
        <v>0</v>
      </c>
      <c r="AA38" s="35">
        <f>+'Option - Cap Rev Funding'!AA38</f>
        <v>0</v>
      </c>
      <c r="AB38" s="35">
        <f>+'Option - Cap Rev Funding'!AB38</f>
        <v>0</v>
      </c>
      <c r="AC38" s="35">
        <f>+'Option - Cap Rev Funding'!AC38</f>
        <v>0</v>
      </c>
      <c r="AD38" s="35">
        <f>+'Option - Cap Rev Funding'!AD38</f>
        <v>0</v>
      </c>
      <c r="AE38" s="35">
        <f>+'Option - Cap Rev Funding'!AE38</f>
        <v>0</v>
      </c>
      <c r="AF38" s="35">
        <f>+'Option - Cap Rev Funding'!AF38</f>
        <v>0</v>
      </c>
      <c r="AG38" s="35">
        <f>+'Option - Cap Rev Funding'!AG38</f>
        <v>0</v>
      </c>
      <c r="AH38" s="35">
        <f>+'Option - Cap Rev Funding'!AH38</f>
        <v>0</v>
      </c>
      <c r="AI38" s="35">
        <f>+'Option - Cap Rev Funding'!AI38</f>
        <v>0</v>
      </c>
      <c r="AJ38" s="35">
        <f>+'Option - Cap Rev Funding'!AJ38</f>
        <v>0</v>
      </c>
      <c r="AK38" s="35">
        <f>+'Option - Cap Rev Funding'!AK38</f>
        <v>0</v>
      </c>
      <c r="AL38" s="35">
        <f>+'Option - Cap Rev Funding'!AL38</f>
        <v>0</v>
      </c>
      <c r="AM38" s="35">
        <f>+'Option - Cap Rev Funding'!AM38</f>
        <v>0</v>
      </c>
      <c r="AN38" s="35">
        <f>+'Option - Cap Rev Funding'!AN38</f>
        <v>0</v>
      </c>
      <c r="AO38" s="35">
        <f>+'Option - Cap Rev Funding'!AO38</f>
        <v>0</v>
      </c>
      <c r="AP38" s="35">
        <f>+'Option - Cap Rev Funding'!AP38</f>
        <v>0</v>
      </c>
      <c r="AQ38" s="35">
        <f>+'Option - Cap Rev Funding'!AQ38</f>
        <v>0</v>
      </c>
      <c r="AR38" s="35">
        <f>+'Option - Cap Rev Funding'!AR38</f>
        <v>0</v>
      </c>
      <c r="AS38" s="35">
        <f>+'Option - Cap Rev Funding'!AS38</f>
        <v>0</v>
      </c>
      <c r="AT38" s="35">
        <f>+'Option - Cap Rev Funding'!AT38</f>
        <v>0</v>
      </c>
    </row>
    <row r="39" spans="1:48" x14ac:dyDescent="0.35">
      <c r="A39" s="8" t="s">
        <v>45</v>
      </c>
      <c r="B39" s="8" t="s">
        <v>99</v>
      </c>
      <c r="C39" s="8" t="s">
        <v>40</v>
      </c>
      <c r="D39" s="40"/>
      <c r="E39" s="40"/>
      <c r="F39" s="40"/>
      <c r="G39" s="40"/>
      <c r="H39" s="40"/>
      <c r="I39" s="40"/>
      <c r="J39" s="38">
        <f>+'Option - Cap Rev Funding'!J39</f>
        <v>0</v>
      </c>
      <c r="K39" s="39"/>
      <c r="L39" s="39"/>
      <c r="M39" s="39"/>
      <c r="N39" s="39"/>
      <c r="O39" s="39"/>
      <c r="P39" s="39"/>
      <c r="Q39" s="39"/>
      <c r="S39" s="60">
        <f>NPV('Key Vars Assumptions'!$B$10,V39:AT39)</f>
        <v>0</v>
      </c>
      <c r="T39" s="60">
        <f t="shared" si="7"/>
        <v>0</v>
      </c>
      <c r="U39" s="31"/>
      <c r="V39" s="35">
        <f>+'Option - Cap Rev Funding'!V39</f>
        <v>0</v>
      </c>
      <c r="W39" s="35">
        <f>+'Option - Cap Rev Funding'!W39</f>
        <v>0</v>
      </c>
      <c r="X39" s="35">
        <f>+'Option - Cap Rev Funding'!X39</f>
        <v>0</v>
      </c>
      <c r="Y39" s="35">
        <f>+'Option - Cap Rev Funding'!Y39</f>
        <v>0</v>
      </c>
      <c r="Z39" s="35">
        <f>+'Option - Cap Rev Funding'!Z39</f>
        <v>0</v>
      </c>
      <c r="AA39" s="35">
        <f>+'Option - Cap Rev Funding'!AA39</f>
        <v>0</v>
      </c>
      <c r="AB39" s="35">
        <f>+'Option - Cap Rev Funding'!AB39</f>
        <v>0</v>
      </c>
      <c r="AC39" s="35">
        <f>+'Option - Cap Rev Funding'!AC39</f>
        <v>0</v>
      </c>
      <c r="AD39" s="35">
        <f>+'Option - Cap Rev Funding'!AD39</f>
        <v>0</v>
      </c>
      <c r="AE39" s="35">
        <f>+'Option - Cap Rev Funding'!AE39</f>
        <v>0</v>
      </c>
      <c r="AF39" s="35">
        <f>+'Option - Cap Rev Funding'!AF39</f>
        <v>0</v>
      </c>
      <c r="AG39" s="35">
        <f>+'Option - Cap Rev Funding'!AG39</f>
        <v>0</v>
      </c>
      <c r="AH39" s="35">
        <f>+'Option - Cap Rev Funding'!AH39</f>
        <v>0</v>
      </c>
      <c r="AI39" s="35">
        <f>+'Option - Cap Rev Funding'!AI39</f>
        <v>0</v>
      </c>
      <c r="AJ39" s="35">
        <f>+'Option - Cap Rev Funding'!AJ39</f>
        <v>0</v>
      </c>
      <c r="AK39" s="35">
        <f>+'Option - Cap Rev Funding'!AK39</f>
        <v>0</v>
      </c>
      <c r="AL39" s="35">
        <f>+'Option - Cap Rev Funding'!AL39</f>
        <v>0</v>
      </c>
      <c r="AM39" s="35">
        <f>+'Option - Cap Rev Funding'!AM39</f>
        <v>0</v>
      </c>
      <c r="AN39" s="35">
        <f>+'Option - Cap Rev Funding'!AN39</f>
        <v>0</v>
      </c>
      <c r="AO39" s="35">
        <f>+'Option - Cap Rev Funding'!AO39</f>
        <v>0</v>
      </c>
      <c r="AP39" s="35">
        <f>+'Option - Cap Rev Funding'!AP39</f>
        <v>0</v>
      </c>
      <c r="AQ39" s="35">
        <f>+'Option - Cap Rev Funding'!AQ39</f>
        <v>0</v>
      </c>
      <c r="AR39" s="35">
        <f>+'Option - Cap Rev Funding'!AR39</f>
        <v>0</v>
      </c>
      <c r="AS39" s="35">
        <f>+'Option - Cap Rev Funding'!AS39</f>
        <v>0</v>
      </c>
      <c r="AT39" s="35">
        <f>+'Option - Cap Rev Funding'!AT39</f>
        <v>0</v>
      </c>
    </row>
    <row r="40" spans="1:48" x14ac:dyDescent="0.35">
      <c r="A40" s="8" t="s">
        <v>45</v>
      </c>
      <c r="B40" s="8" t="s">
        <v>99</v>
      </c>
      <c r="C40" s="10" t="s">
        <v>74</v>
      </c>
      <c r="D40" s="40"/>
      <c r="E40" s="40"/>
      <c r="F40" s="40"/>
      <c r="G40" s="40"/>
      <c r="H40" s="40"/>
      <c r="I40" s="40"/>
      <c r="J40" s="40"/>
      <c r="K40" s="94">
        <f>+'Option - Cap Rev Funding'!K40</f>
        <v>0</v>
      </c>
      <c r="L40" s="39"/>
      <c r="M40" s="39"/>
      <c r="N40" s="39"/>
      <c r="O40" s="39"/>
      <c r="P40" s="39"/>
      <c r="Q40" s="39"/>
      <c r="S40" s="60">
        <f>NPV('Key Vars Assumptions'!$B$10,V40:AT40)</f>
        <v>0</v>
      </c>
      <c r="T40" s="60">
        <f t="shared" si="7"/>
        <v>0</v>
      </c>
      <c r="U40" s="31"/>
      <c r="V40" s="35">
        <f>+'Option - Cap Rev Funding'!V40</f>
        <v>0</v>
      </c>
      <c r="W40" s="35">
        <f>+'Option - Cap Rev Funding'!W40</f>
        <v>0</v>
      </c>
      <c r="X40" s="35">
        <f>+'Option - Cap Rev Funding'!X40</f>
        <v>0</v>
      </c>
      <c r="Y40" s="35">
        <f>+'Option - Cap Rev Funding'!Y40</f>
        <v>0</v>
      </c>
      <c r="Z40" s="35">
        <f>+'Option - Cap Rev Funding'!Z40</f>
        <v>0</v>
      </c>
      <c r="AA40" s="35">
        <f>+'Option - Cap Rev Funding'!AA40</f>
        <v>0</v>
      </c>
      <c r="AB40" s="35">
        <f>+'Option - Cap Rev Funding'!AB40</f>
        <v>0</v>
      </c>
      <c r="AC40" s="35">
        <f>+'Option - Cap Rev Funding'!AC40</f>
        <v>0</v>
      </c>
      <c r="AD40" s="35">
        <f>+'Option - Cap Rev Funding'!AD40</f>
        <v>0</v>
      </c>
      <c r="AE40" s="35">
        <f>+'Option - Cap Rev Funding'!AE40</f>
        <v>0</v>
      </c>
      <c r="AF40" s="35">
        <f>+'Option - Cap Rev Funding'!AF40</f>
        <v>0</v>
      </c>
      <c r="AG40" s="35">
        <f>+'Option - Cap Rev Funding'!AG40</f>
        <v>0</v>
      </c>
      <c r="AH40" s="35">
        <f>+'Option - Cap Rev Funding'!AH40</f>
        <v>0</v>
      </c>
      <c r="AI40" s="35">
        <f>+'Option - Cap Rev Funding'!AI40</f>
        <v>0</v>
      </c>
      <c r="AJ40" s="35">
        <f>+'Option - Cap Rev Funding'!AJ40</f>
        <v>0</v>
      </c>
      <c r="AK40" s="35">
        <f>+'Option - Cap Rev Funding'!AK40</f>
        <v>0</v>
      </c>
      <c r="AL40" s="35">
        <f>+'Option - Cap Rev Funding'!AL40</f>
        <v>0</v>
      </c>
      <c r="AM40" s="35">
        <f>+'Option - Cap Rev Funding'!AM40</f>
        <v>0</v>
      </c>
      <c r="AN40" s="35">
        <f>+'Option - Cap Rev Funding'!AN40</f>
        <v>0</v>
      </c>
      <c r="AO40" s="35">
        <f>+'Option - Cap Rev Funding'!AO40</f>
        <v>0</v>
      </c>
      <c r="AP40" s="35">
        <f>+'Option - Cap Rev Funding'!AP40</f>
        <v>0</v>
      </c>
      <c r="AQ40" s="35">
        <f>+'Option - Cap Rev Funding'!AQ40</f>
        <v>0</v>
      </c>
      <c r="AR40" s="35">
        <f>+'Option - Cap Rev Funding'!AR40</f>
        <v>0</v>
      </c>
      <c r="AS40" s="35">
        <f>+'Option - Cap Rev Funding'!AS40</f>
        <v>0</v>
      </c>
      <c r="AT40" s="35">
        <f>+'Option - Cap Rev Funding'!AT40</f>
        <v>0</v>
      </c>
    </row>
    <row r="41" spans="1:48" x14ac:dyDescent="0.35">
      <c r="A41" s="8" t="s">
        <v>45</v>
      </c>
      <c r="B41" s="8" t="s">
        <v>99</v>
      </c>
      <c r="C41" s="8" t="s">
        <v>42</v>
      </c>
      <c r="D41" s="40"/>
      <c r="E41" s="40"/>
      <c r="F41" s="40"/>
      <c r="G41" s="40"/>
      <c r="H41" s="40"/>
      <c r="I41" s="40"/>
      <c r="J41" s="40"/>
      <c r="K41" s="40"/>
      <c r="L41" s="38">
        <f>+'Option - Cap Rev Funding'!L41</f>
        <v>0</v>
      </c>
      <c r="M41" s="39"/>
      <c r="N41" s="39"/>
      <c r="O41" s="39"/>
      <c r="P41" s="39"/>
      <c r="Q41" s="39"/>
      <c r="S41" s="60">
        <f>NPV('Key Vars Assumptions'!$B$10,V41:AT41)</f>
        <v>0</v>
      </c>
      <c r="T41" s="60">
        <f t="shared" si="7"/>
        <v>0</v>
      </c>
      <c r="U41" s="31"/>
      <c r="V41" s="35">
        <f>+'Option - Cap Rev Funding'!V41</f>
        <v>0</v>
      </c>
      <c r="W41" s="35">
        <f>+'Option - Cap Rev Funding'!W41</f>
        <v>0</v>
      </c>
      <c r="X41" s="35">
        <f>+'Option - Cap Rev Funding'!X41</f>
        <v>0</v>
      </c>
      <c r="Y41" s="35">
        <f>+'Option - Cap Rev Funding'!Y41</f>
        <v>0</v>
      </c>
      <c r="Z41" s="35">
        <f>+'Option - Cap Rev Funding'!Z41</f>
        <v>0</v>
      </c>
      <c r="AA41" s="35">
        <f>+'Option - Cap Rev Funding'!AA41</f>
        <v>0</v>
      </c>
      <c r="AB41" s="35">
        <f>+'Option - Cap Rev Funding'!AB41</f>
        <v>0</v>
      </c>
      <c r="AC41" s="35">
        <f>+'Option - Cap Rev Funding'!AC41</f>
        <v>0</v>
      </c>
      <c r="AD41" s="35">
        <f>+'Option - Cap Rev Funding'!AD41</f>
        <v>0</v>
      </c>
      <c r="AE41" s="35">
        <f>+'Option - Cap Rev Funding'!AE41</f>
        <v>0</v>
      </c>
      <c r="AF41" s="35">
        <f>+'Option - Cap Rev Funding'!AF41</f>
        <v>0</v>
      </c>
      <c r="AG41" s="35">
        <f>+'Option - Cap Rev Funding'!AG41</f>
        <v>0</v>
      </c>
      <c r="AH41" s="35">
        <f>+'Option - Cap Rev Funding'!AH41</f>
        <v>0</v>
      </c>
      <c r="AI41" s="35">
        <f>+'Option - Cap Rev Funding'!AI41</f>
        <v>0</v>
      </c>
      <c r="AJ41" s="35">
        <f>+'Option - Cap Rev Funding'!AJ41</f>
        <v>0</v>
      </c>
      <c r="AK41" s="35">
        <f>+'Option - Cap Rev Funding'!AK41</f>
        <v>0</v>
      </c>
      <c r="AL41" s="35">
        <f>+'Option - Cap Rev Funding'!AL41</f>
        <v>0</v>
      </c>
      <c r="AM41" s="35">
        <f>+'Option - Cap Rev Funding'!AM41</f>
        <v>0</v>
      </c>
      <c r="AN41" s="35">
        <f>+'Option - Cap Rev Funding'!AN41</f>
        <v>0</v>
      </c>
      <c r="AO41" s="35">
        <f>+'Option - Cap Rev Funding'!AO41</f>
        <v>0</v>
      </c>
      <c r="AP41" s="35">
        <f>+'Option - Cap Rev Funding'!AP41</f>
        <v>0</v>
      </c>
      <c r="AQ41" s="35">
        <f>+'Option - Cap Rev Funding'!AQ41</f>
        <v>0</v>
      </c>
      <c r="AR41" s="35">
        <f>+'Option - Cap Rev Funding'!AR41</f>
        <v>0</v>
      </c>
      <c r="AS41" s="35">
        <f>+'Option - Cap Rev Funding'!AS41</f>
        <v>0</v>
      </c>
      <c r="AT41" s="35">
        <f>+'Option - Cap Rev Funding'!AT41</f>
        <v>0</v>
      </c>
    </row>
    <row r="42" spans="1:48" x14ac:dyDescent="0.35">
      <c r="A42" s="10" t="s">
        <v>45</v>
      </c>
      <c r="B42" s="10" t="s">
        <v>99</v>
      </c>
      <c r="C42" s="10" t="s">
        <v>91</v>
      </c>
      <c r="D42" s="40"/>
      <c r="E42" s="40"/>
      <c r="F42" s="40"/>
      <c r="G42" s="40"/>
      <c r="H42" s="40"/>
      <c r="I42" s="40"/>
      <c r="J42" s="40"/>
      <c r="K42" s="40"/>
      <c r="L42" s="40"/>
      <c r="M42" s="40"/>
      <c r="N42" s="38">
        <f>+'Option - Cap Rev Funding'!N42</f>
        <v>0</v>
      </c>
      <c r="O42" s="39"/>
      <c r="P42" s="39"/>
      <c r="Q42" s="39"/>
      <c r="S42" s="60">
        <f>NPV('Key Vars Assumptions'!$B$10,V42:AT42)</f>
        <v>0</v>
      </c>
      <c r="T42" s="60">
        <f t="shared" si="7"/>
        <v>0</v>
      </c>
      <c r="U42" s="31"/>
      <c r="V42" s="35">
        <f>+'Option - Cap Rev Funding'!V42</f>
        <v>0</v>
      </c>
      <c r="W42" s="35">
        <f>+'Option - Cap Rev Funding'!W42</f>
        <v>0</v>
      </c>
      <c r="X42" s="35">
        <f>+'Option - Cap Rev Funding'!X42</f>
        <v>0</v>
      </c>
      <c r="Y42" s="35">
        <f>+'Option - Cap Rev Funding'!Y42</f>
        <v>0</v>
      </c>
      <c r="Z42" s="35">
        <f>+'Option - Cap Rev Funding'!Z42</f>
        <v>0</v>
      </c>
      <c r="AA42" s="35">
        <f>+'Option - Cap Rev Funding'!AA42</f>
        <v>0</v>
      </c>
      <c r="AB42" s="35">
        <f>+'Option - Cap Rev Funding'!AB42</f>
        <v>0</v>
      </c>
      <c r="AC42" s="35">
        <f>+'Option - Cap Rev Funding'!AC42</f>
        <v>0</v>
      </c>
      <c r="AD42" s="35">
        <f>+'Option - Cap Rev Funding'!AD42</f>
        <v>0</v>
      </c>
      <c r="AE42" s="35">
        <f>+'Option - Cap Rev Funding'!AE42</f>
        <v>0</v>
      </c>
      <c r="AF42" s="35">
        <f>+'Option - Cap Rev Funding'!AF42</f>
        <v>0</v>
      </c>
      <c r="AG42" s="35">
        <f>+'Option - Cap Rev Funding'!AG42</f>
        <v>0</v>
      </c>
      <c r="AH42" s="35">
        <f>+'Option - Cap Rev Funding'!AH42</f>
        <v>0</v>
      </c>
      <c r="AI42" s="35">
        <f>+'Option - Cap Rev Funding'!AI42</f>
        <v>0</v>
      </c>
      <c r="AJ42" s="35">
        <f>+'Option - Cap Rev Funding'!AJ42</f>
        <v>0</v>
      </c>
      <c r="AK42" s="35">
        <f>+'Option - Cap Rev Funding'!AK42</f>
        <v>0</v>
      </c>
      <c r="AL42" s="35">
        <f>+'Option - Cap Rev Funding'!AL42</f>
        <v>0</v>
      </c>
      <c r="AM42" s="35">
        <f>+'Option - Cap Rev Funding'!AM42</f>
        <v>0</v>
      </c>
      <c r="AN42" s="35">
        <f>+'Option - Cap Rev Funding'!AN42</f>
        <v>0</v>
      </c>
      <c r="AO42" s="35">
        <f>+'Option - Cap Rev Funding'!AO42</f>
        <v>0</v>
      </c>
      <c r="AP42" s="35">
        <f>+'Option - Cap Rev Funding'!AP42</f>
        <v>0</v>
      </c>
      <c r="AQ42" s="35">
        <f>+'Option - Cap Rev Funding'!AQ42</f>
        <v>0</v>
      </c>
      <c r="AR42" s="35">
        <f>+'Option - Cap Rev Funding'!AR42</f>
        <v>0</v>
      </c>
      <c r="AS42" s="35">
        <f>+'Option - Cap Rev Funding'!AS42</f>
        <v>0</v>
      </c>
      <c r="AT42" s="35">
        <f>+'Option - Cap Rev Funding'!AT42</f>
        <v>0</v>
      </c>
    </row>
    <row r="43" spans="1:48" x14ac:dyDescent="0.35">
      <c r="A43" s="8" t="s">
        <v>45</v>
      </c>
      <c r="B43" s="8" t="s">
        <v>99</v>
      </c>
      <c r="C43" s="10" t="s">
        <v>96</v>
      </c>
      <c r="D43" s="40"/>
      <c r="E43" s="40"/>
      <c r="F43" s="40"/>
      <c r="G43" s="40"/>
      <c r="H43" s="40"/>
      <c r="I43" s="40"/>
      <c r="J43" s="40"/>
      <c r="K43" s="40"/>
      <c r="L43" s="40"/>
      <c r="M43" s="40"/>
      <c r="N43" s="40"/>
      <c r="O43" s="41">
        <v>1000000</v>
      </c>
      <c r="P43" s="39"/>
      <c r="Q43" s="39"/>
      <c r="S43" s="60">
        <f>NPV('Key Vars Assumptions'!$B$10,V43:AT43)</f>
        <v>966183.57487922709</v>
      </c>
      <c r="T43" s="60">
        <f t="shared" si="7"/>
        <v>1000000</v>
      </c>
      <c r="U43" s="31"/>
      <c r="V43" s="29">
        <v>1000000</v>
      </c>
      <c r="W43" s="29">
        <v>0</v>
      </c>
      <c r="X43" s="29">
        <v>0</v>
      </c>
      <c r="Y43" s="29">
        <v>0</v>
      </c>
      <c r="Z43" s="29">
        <v>0</v>
      </c>
      <c r="AA43" s="29">
        <v>0</v>
      </c>
      <c r="AB43" s="29">
        <v>0</v>
      </c>
      <c r="AC43" s="29">
        <v>0</v>
      </c>
      <c r="AD43" s="29">
        <v>0</v>
      </c>
      <c r="AE43" s="29">
        <v>0</v>
      </c>
      <c r="AF43" s="29">
        <v>0</v>
      </c>
      <c r="AG43" s="29">
        <v>0</v>
      </c>
      <c r="AH43" s="29">
        <v>0</v>
      </c>
      <c r="AI43" s="29">
        <v>0</v>
      </c>
      <c r="AJ43" s="29">
        <v>0</v>
      </c>
      <c r="AK43" s="29">
        <v>0</v>
      </c>
      <c r="AL43" s="29">
        <v>0</v>
      </c>
      <c r="AM43" s="29">
        <v>0</v>
      </c>
      <c r="AN43" s="29">
        <v>0</v>
      </c>
      <c r="AO43" s="29">
        <v>0</v>
      </c>
      <c r="AP43" s="29">
        <v>0</v>
      </c>
      <c r="AQ43" s="29">
        <v>0</v>
      </c>
      <c r="AR43" s="29">
        <v>0</v>
      </c>
      <c r="AS43" s="29">
        <v>0</v>
      </c>
      <c r="AT43" s="29">
        <v>0</v>
      </c>
    </row>
    <row r="44" spans="1:48" x14ac:dyDescent="0.35">
      <c r="D44" s="33"/>
      <c r="E44" s="33"/>
      <c r="F44" s="33"/>
      <c r="G44" s="33"/>
      <c r="H44" s="33"/>
      <c r="I44" s="33"/>
      <c r="J44" s="33"/>
      <c r="K44" s="33"/>
      <c r="L44" s="43"/>
      <c r="S44" s="64"/>
      <c r="T44" s="64"/>
      <c r="U44" s="31"/>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row>
    <row r="45" spans="1:48" x14ac:dyDescent="0.35">
      <c r="A45" s="8" t="s">
        <v>59</v>
      </c>
      <c r="B45" s="8" t="s">
        <v>79</v>
      </c>
      <c r="C45" s="8" t="s">
        <v>37</v>
      </c>
      <c r="D45" s="40"/>
      <c r="E45" s="38">
        <f>+'Option 11A'!E44</f>
        <v>1075450</v>
      </c>
      <c r="F45" s="40"/>
      <c r="G45" s="40"/>
      <c r="H45" s="40"/>
      <c r="I45" s="40"/>
      <c r="J45" s="40"/>
      <c r="K45" s="40"/>
      <c r="L45" s="40"/>
      <c r="M45" s="40"/>
      <c r="N45" s="40"/>
      <c r="O45" s="40"/>
      <c r="P45" s="40"/>
      <c r="Q45" s="40"/>
      <c r="S45" s="60">
        <f>NPV('Key Vars Assumptions'!$B$10,V45:AT45)</f>
        <v>679723.48669311102</v>
      </c>
      <c r="T45" s="60">
        <f t="shared" ref="T45" si="8">SUM(V45:AT45)</f>
        <v>1075450</v>
      </c>
      <c r="U45" s="31"/>
      <c r="V45" s="35">
        <f>+'Option 11A'!U44</f>
        <v>0</v>
      </c>
      <c r="W45" s="35">
        <f>+'Option 11A'!V44</f>
        <v>0</v>
      </c>
      <c r="X45" s="35">
        <f>+'Option 11A'!W44</f>
        <v>39250</v>
      </c>
      <c r="Y45" s="35">
        <f>+'Option 11A'!X44</f>
        <v>47100</v>
      </c>
      <c r="Z45" s="35">
        <f>+'Option 11A'!Y44</f>
        <v>47100</v>
      </c>
      <c r="AA45" s="35">
        <f>+'Option 11A'!Z44</f>
        <v>47100</v>
      </c>
      <c r="AB45" s="35">
        <f>+'Option 11A'!AA44</f>
        <v>47100</v>
      </c>
      <c r="AC45" s="35">
        <f>+'Option 11A'!AB44</f>
        <v>47100</v>
      </c>
      <c r="AD45" s="35">
        <f>+'Option 11A'!AC44</f>
        <v>47100</v>
      </c>
      <c r="AE45" s="35">
        <f>+'Option 11A'!AD44</f>
        <v>47100</v>
      </c>
      <c r="AF45" s="35">
        <f>+'Option 11A'!AE44</f>
        <v>47100</v>
      </c>
      <c r="AG45" s="35">
        <f>+'Option 11A'!AF44</f>
        <v>47100</v>
      </c>
      <c r="AH45" s="35">
        <f>+'Option 11A'!AG44</f>
        <v>47100</v>
      </c>
      <c r="AI45" s="35">
        <f>+'Option 11A'!AH44</f>
        <v>47100</v>
      </c>
      <c r="AJ45" s="35">
        <f>+'Option 11A'!AI44</f>
        <v>47100</v>
      </c>
      <c r="AK45" s="35">
        <f>+'Option 11A'!AJ44</f>
        <v>47100</v>
      </c>
      <c r="AL45" s="35">
        <f>+'Option 11A'!AK44</f>
        <v>47100</v>
      </c>
      <c r="AM45" s="35">
        <f>+'Option 11A'!AL44</f>
        <v>47100</v>
      </c>
      <c r="AN45" s="35">
        <f>+'Option 11A'!AM44</f>
        <v>47100</v>
      </c>
      <c r="AO45" s="35">
        <f>+'Option 11A'!AN44</f>
        <v>47100</v>
      </c>
      <c r="AP45" s="35">
        <f>+'Option 11A'!AO44</f>
        <v>47100</v>
      </c>
      <c r="AQ45" s="35">
        <f>+'Option 11A'!AP44</f>
        <v>47100</v>
      </c>
      <c r="AR45" s="35">
        <f>+'Option 11A'!AQ44</f>
        <v>47100</v>
      </c>
      <c r="AS45" s="35">
        <f>+'Option 11A'!AR44</f>
        <v>47100</v>
      </c>
      <c r="AT45" s="35">
        <f>+'Option 11A'!AS44</f>
        <v>47100</v>
      </c>
      <c r="AV45" s="105">
        <f>AVERAGE(Y45:AT45)</f>
        <v>47100</v>
      </c>
    </row>
    <row r="46" spans="1:48" x14ac:dyDescent="0.35">
      <c r="A46" s="8" t="s">
        <v>59</v>
      </c>
      <c r="B46" s="8" t="s">
        <v>79</v>
      </c>
      <c r="C46" s="8" t="s">
        <v>35</v>
      </c>
      <c r="D46" s="40"/>
      <c r="E46" s="40"/>
      <c r="F46" s="38">
        <f>+'Option 11A'!F45</f>
        <v>29021</v>
      </c>
      <c r="G46" s="39"/>
      <c r="H46" s="40"/>
      <c r="I46" s="40"/>
      <c r="J46" s="40"/>
      <c r="K46" s="40"/>
      <c r="L46" s="40"/>
      <c r="M46" s="40"/>
      <c r="N46" s="40"/>
      <c r="O46" s="40"/>
      <c r="P46" s="40"/>
      <c r="Q46" s="40"/>
      <c r="S46" s="60">
        <f>NPV('Key Vars Assumptions'!$B$10,V46:AT46)</f>
        <v>18342.281769356781</v>
      </c>
      <c r="T46" s="60">
        <f t="shared" ref="T46:T51" si="9">SUM(V46:AT46)</f>
        <v>29021</v>
      </c>
      <c r="U46" s="31"/>
      <c r="V46" s="35">
        <f>+'Option 11A'!U45</f>
        <v>0</v>
      </c>
      <c r="W46" s="35">
        <f>+'Option 11A'!V45</f>
        <v>0</v>
      </c>
      <c r="X46" s="35">
        <f>+'Option 11A'!W45</f>
        <v>1059</v>
      </c>
      <c r="Y46" s="35">
        <f>+'Option 11A'!X45</f>
        <v>1271</v>
      </c>
      <c r="Z46" s="35">
        <f>+'Option 11A'!Y45</f>
        <v>1271</v>
      </c>
      <c r="AA46" s="35">
        <f>+'Option 11A'!Z45</f>
        <v>1271</v>
      </c>
      <c r="AB46" s="35">
        <f>+'Option 11A'!AA45</f>
        <v>1271</v>
      </c>
      <c r="AC46" s="35">
        <f>+'Option 11A'!AB45</f>
        <v>1271</v>
      </c>
      <c r="AD46" s="35">
        <f>+'Option 11A'!AC45</f>
        <v>1271</v>
      </c>
      <c r="AE46" s="35">
        <f>+'Option 11A'!AD45</f>
        <v>1271</v>
      </c>
      <c r="AF46" s="35">
        <f>+'Option 11A'!AE45</f>
        <v>1271</v>
      </c>
      <c r="AG46" s="35">
        <f>+'Option 11A'!AF45</f>
        <v>1271</v>
      </c>
      <c r="AH46" s="35">
        <f>+'Option 11A'!AG45</f>
        <v>1271</v>
      </c>
      <c r="AI46" s="35">
        <f>+'Option 11A'!AH45</f>
        <v>1271</v>
      </c>
      <c r="AJ46" s="35">
        <f>+'Option 11A'!AI45</f>
        <v>1271</v>
      </c>
      <c r="AK46" s="35">
        <f>+'Option 11A'!AJ45</f>
        <v>1271</v>
      </c>
      <c r="AL46" s="35">
        <f>+'Option 11A'!AK45</f>
        <v>1271</v>
      </c>
      <c r="AM46" s="35">
        <f>+'Option 11A'!AL45</f>
        <v>1271</v>
      </c>
      <c r="AN46" s="35">
        <f>+'Option 11A'!AM45</f>
        <v>1271</v>
      </c>
      <c r="AO46" s="35">
        <f>+'Option 11A'!AN45</f>
        <v>1271</v>
      </c>
      <c r="AP46" s="35">
        <f>+'Option 11A'!AO45</f>
        <v>1271</v>
      </c>
      <c r="AQ46" s="35">
        <f>+'Option 11A'!AP45</f>
        <v>1271</v>
      </c>
      <c r="AR46" s="35">
        <f>+'Option 11A'!AQ45</f>
        <v>1271</v>
      </c>
      <c r="AS46" s="35">
        <f>+'Option 11A'!AR45</f>
        <v>1271</v>
      </c>
      <c r="AT46" s="35">
        <f>+'Option 11A'!AS45</f>
        <v>1271</v>
      </c>
      <c r="AV46" s="105">
        <f t="shared" ref="AV46:AV51" si="10">AVERAGE(Y46:AT46)</f>
        <v>1271</v>
      </c>
    </row>
    <row r="47" spans="1:48" x14ac:dyDescent="0.35">
      <c r="A47" s="8" t="s">
        <v>59</v>
      </c>
      <c r="B47" s="8" t="s">
        <v>79</v>
      </c>
      <c r="C47" s="103" t="s">
        <v>36</v>
      </c>
      <c r="D47" s="40"/>
      <c r="E47" s="40"/>
      <c r="F47" s="40"/>
      <c r="G47" s="38">
        <f>+'Option 11A'!G46</f>
        <v>345925</v>
      </c>
      <c r="H47" s="40"/>
      <c r="I47" s="40"/>
      <c r="J47" s="40"/>
      <c r="K47" s="40"/>
      <c r="L47" s="40"/>
      <c r="M47" s="40"/>
      <c r="N47" s="40"/>
      <c r="O47" s="40"/>
      <c r="P47" s="40"/>
      <c r="Q47" s="40"/>
      <c r="S47" s="60">
        <f>NPV('Key Vars Assumptions'!$B$10,V47:AT47)</f>
        <v>218637.17247135099</v>
      </c>
      <c r="T47" s="60">
        <f t="shared" si="9"/>
        <v>345925</v>
      </c>
      <c r="U47" s="31"/>
      <c r="V47" s="35">
        <f>+'Option 11A'!U46</f>
        <v>0</v>
      </c>
      <c r="W47" s="35">
        <f>+'Option 11A'!V46</f>
        <v>0</v>
      </c>
      <c r="X47" s="35">
        <f>+'Option 11A'!W46</f>
        <v>12625</v>
      </c>
      <c r="Y47" s="35">
        <f>+'Option 11A'!X46</f>
        <v>15150</v>
      </c>
      <c r="Z47" s="35">
        <f>+'Option 11A'!Y46</f>
        <v>15150</v>
      </c>
      <c r="AA47" s="35">
        <f>+'Option 11A'!Z46</f>
        <v>15150</v>
      </c>
      <c r="AB47" s="35">
        <f>+'Option 11A'!AA46</f>
        <v>15150</v>
      </c>
      <c r="AC47" s="35">
        <f>+'Option 11A'!AB46</f>
        <v>15150</v>
      </c>
      <c r="AD47" s="35">
        <f>+'Option 11A'!AC46</f>
        <v>15150</v>
      </c>
      <c r="AE47" s="35">
        <f>+'Option 11A'!AD46</f>
        <v>15150</v>
      </c>
      <c r="AF47" s="35">
        <f>+'Option 11A'!AE46</f>
        <v>15150</v>
      </c>
      <c r="AG47" s="35">
        <f>+'Option 11A'!AF46</f>
        <v>15150</v>
      </c>
      <c r="AH47" s="35">
        <f>+'Option 11A'!AG46</f>
        <v>15150</v>
      </c>
      <c r="AI47" s="35">
        <f>+'Option 11A'!AH46</f>
        <v>15150</v>
      </c>
      <c r="AJ47" s="35">
        <f>+'Option 11A'!AI46</f>
        <v>15150</v>
      </c>
      <c r="AK47" s="35">
        <f>+'Option 11A'!AJ46</f>
        <v>15150</v>
      </c>
      <c r="AL47" s="35">
        <f>+'Option 11A'!AK46</f>
        <v>15150</v>
      </c>
      <c r="AM47" s="35">
        <f>+'Option 11A'!AL46</f>
        <v>15150</v>
      </c>
      <c r="AN47" s="35">
        <f>+'Option 11A'!AM46</f>
        <v>15150</v>
      </c>
      <c r="AO47" s="35">
        <f>+'Option 11A'!AN46</f>
        <v>15150</v>
      </c>
      <c r="AP47" s="35">
        <f>+'Option 11A'!AO46</f>
        <v>15150</v>
      </c>
      <c r="AQ47" s="35">
        <f>+'Option 11A'!AP46</f>
        <v>15150</v>
      </c>
      <c r="AR47" s="35">
        <f>+'Option 11A'!AQ46</f>
        <v>15150</v>
      </c>
      <c r="AS47" s="35">
        <f>+'Option 11A'!AR46</f>
        <v>15150</v>
      </c>
      <c r="AT47" s="35">
        <f>+'Option 11A'!AS46</f>
        <v>15150</v>
      </c>
      <c r="AV47" s="105">
        <f t="shared" si="10"/>
        <v>15150</v>
      </c>
    </row>
    <row r="48" spans="1:48" x14ac:dyDescent="0.35">
      <c r="A48" s="8" t="s">
        <v>59</v>
      </c>
      <c r="B48" s="8" t="s">
        <v>79</v>
      </c>
      <c r="C48" s="103" t="s">
        <v>38</v>
      </c>
      <c r="D48" s="40"/>
      <c r="E48" s="40"/>
      <c r="F48" s="40"/>
      <c r="G48" s="40"/>
      <c r="H48" s="38">
        <f>+'Option 11A'!H47</f>
        <v>834330</v>
      </c>
      <c r="I48" s="40"/>
      <c r="J48" s="40"/>
      <c r="K48" s="40"/>
      <c r="L48" s="40"/>
      <c r="M48" s="40"/>
      <c r="N48" s="40"/>
      <c r="O48" s="40"/>
      <c r="P48" s="40"/>
      <c r="Q48" s="40"/>
      <c r="S48" s="60">
        <f>NPV('Key Vars Assumptions'!$B$10,V48:AT48)</f>
        <v>527326.88330713962</v>
      </c>
      <c r="T48" s="60">
        <f t="shared" si="9"/>
        <v>834330</v>
      </c>
      <c r="U48" s="31"/>
      <c r="V48" s="35">
        <f>+'Option 11A'!U47</f>
        <v>0</v>
      </c>
      <c r="W48" s="35">
        <f>+'Option 11A'!V47</f>
        <v>0</v>
      </c>
      <c r="X48" s="35">
        <f>+'Option 11A'!W47</f>
        <v>30450</v>
      </c>
      <c r="Y48" s="35">
        <f>+'Option 11A'!X47</f>
        <v>36540</v>
      </c>
      <c r="Z48" s="35">
        <f>+'Option 11A'!Y47</f>
        <v>36540</v>
      </c>
      <c r="AA48" s="35">
        <f>+'Option 11A'!Z47</f>
        <v>36540</v>
      </c>
      <c r="AB48" s="35">
        <f>+'Option 11A'!AA47</f>
        <v>36540</v>
      </c>
      <c r="AC48" s="35">
        <f>+'Option 11A'!AB47</f>
        <v>36540</v>
      </c>
      <c r="AD48" s="35">
        <f>+'Option 11A'!AC47</f>
        <v>36540</v>
      </c>
      <c r="AE48" s="35">
        <f>+'Option 11A'!AD47</f>
        <v>36540</v>
      </c>
      <c r="AF48" s="35">
        <f>+'Option 11A'!AE47</f>
        <v>36540</v>
      </c>
      <c r="AG48" s="35">
        <f>+'Option 11A'!AF47</f>
        <v>36540</v>
      </c>
      <c r="AH48" s="35">
        <f>+'Option 11A'!AG47</f>
        <v>36540</v>
      </c>
      <c r="AI48" s="35">
        <f>+'Option 11A'!AH47</f>
        <v>36540</v>
      </c>
      <c r="AJ48" s="35">
        <f>+'Option 11A'!AI47</f>
        <v>36540</v>
      </c>
      <c r="AK48" s="35">
        <f>+'Option 11A'!AJ47</f>
        <v>36540</v>
      </c>
      <c r="AL48" s="35">
        <f>+'Option 11A'!AK47</f>
        <v>36540</v>
      </c>
      <c r="AM48" s="35">
        <f>+'Option 11A'!AL47</f>
        <v>36540</v>
      </c>
      <c r="AN48" s="35">
        <f>+'Option 11A'!AM47</f>
        <v>36540</v>
      </c>
      <c r="AO48" s="35">
        <f>+'Option 11A'!AN47</f>
        <v>36540</v>
      </c>
      <c r="AP48" s="35">
        <f>+'Option 11A'!AO47</f>
        <v>36540</v>
      </c>
      <c r="AQ48" s="35">
        <f>+'Option 11A'!AP47</f>
        <v>36540</v>
      </c>
      <c r="AR48" s="35">
        <f>+'Option 11A'!AQ47</f>
        <v>36540</v>
      </c>
      <c r="AS48" s="35">
        <f>+'Option 11A'!AR47</f>
        <v>36540</v>
      </c>
      <c r="AT48" s="35">
        <f>+'Option 11A'!AS47</f>
        <v>36540</v>
      </c>
      <c r="AV48" s="105">
        <f t="shared" si="10"/>
        <v>36540</v>
      </c>
    </row>
    <row r="49" spans="1:49" x14ac:dyDescent="0.35">
      <c r="A49" s="8" t="s">
        <v>59</v>
      </c>
      <c r="B49" s="8" t="s">
        <v>79</v>
      </c>
      <c r="C49" s="103" t="s">
        <v>81</v>
      </c>
      <c r="D49" s="40"/>
      <c r="E49" s="40"/>
      <c r="F49" s="40"/>
      <c r="G49" s="40"/>
      <c r="H49" s="40"/>
      <c r="I49" s="38">
        <f>+'Option 11A'!I48</f>
        <v>0</v>
      </c>
      <c r="J49" s="40"/>
      <c r="K49" s="40"/>
      <c r="L49" s="40"/>
      <c r="M49" s="40"/>
      <c r="N49" s="40"/>
      <c r="O49" s="40"/>
      <c r="P49" s="40"/>
      <c r="Q49" s="40"/>
      <c r="S49" s="60">
        <f>NPV('Key Vars Assumptions'!$B$10,V49:AT49)</f>
        <v>0</v>
      </c>
      <c r="T49" s="60">
        <f t="shared" si="9"/>
        <v>0</v>
      </c>
      <c r="U49" s="31"/>
      <c r="V49" s="35">
        <f>+'Option 11A'!U48</f>
        <v>0</v>
      </c>
      <c r="W49" s="35">
        <f>+'Option 11A'!V48</f>
        <v>0</v>
      </c>
      <c r="X49" s="35">
        <f>+'Option 11A'!W48</f>
        <v>0</v>
      </c>
      <c r="Y49" s="35">
        <f>+'Option 11A'!X48</f>
        <v>0</v>
      </c>
      <c r="Z49" s="35">
        <f>+'Option 11A'!Y48</f>
        <v>0</v>
      </c>
      <c r="AA49" s="35">
        <f>+'Option 11A'!Z48</f>
        <v>0</v>
      </c>
      <c r="AB49" s="35">
        <f>+'Option 11A'!AA48</f>
        <v>0</v>
      </c>
      <c r="AC49" s="35">
        <f>+'Option 11A'!AB48</f>
        <v>0</v>
      </c>
      <c r="AD49" s="35">
        <f>+'Option 11A'!AC48</f>
        <v>0</v>
      </c>
      <c r="AE49" s="35">
        <f>+'Option 11A'!AD48</f>
        <v>0</v>
      </c>
      <c r="AF49" s="35">
        <f>+'Option 11A'!AE48</f>
        <v>0</v>
      </c>
      <c r="AG49" s="35">
        <f>+'Option 11A'!AF48</f>
        <v>0</v>
      </c>
      <c r="AH49" s="35">
        <f>+'Option 11A'!AG48</f>
        <v>0</v>
      </c>
      <c r="AI49" s="35">
        <f>+'Option 11A'!AH48</f>
        <v>0</v>
      </c>
      <c r="AJ49" s="35">
        <f>+'Option 11A'!AI48</f>
        <v>0</v>
      </c>
      <c r="AK49" s="35">
        <f>+'Option 11A'!AJ48</f>
        <v>0</v>
      </c>
      <c r="AL49" s="35">
        <f>+'Option 11A'!AK48</f>
        <v>0</v>
      </c>
      <c r="AM49" s="35">
        <f>+'Option 11A'!AL48</f>
        <v>0</v>
      </c>
      <c r="AN49" s="35">
        <f>+'Option 11A'!AM48</f>
        <v>0</v>
      </c>
      <c r="AO49" s="35">
        <f>+'Option 11A'!AN48</f>
        <v>0</v>
      </c>
      <c r="AP49" s="35">
        <f>+'Option 11A'!AO48</f>
        <v>0</v>
      </c>
      <c r="AQ49" s="35">
        <f>+'Option 11A'!AP48</f>
        <v>0</v>
      </c>
      <c r="AR49" s="35">
        <f>+'Option 11A'!AQ48</f>
        <v>0</v>
      </c>
      <c r="AS49" s="35">
        <f>+'Option 11A'!AR48</f>
        <v>0</v>
      </c>
      <c r="AT49" s="35">
        <f>+'Option 11A'!AS48</f>
        <v>0</v>
      </c>
      <c r="AV49" s="105">
        <f t="shared" si="10"/>
        <v>0</v>
      </c>
    </row>
    <row r="50" spans="1:49" x14ac:dyDescent="0.35">
      <c r="A50" s="8" t="s">
        <v>59</v>
      </c>
      <c r="B50" s="8" t="s">
        <v>79</v>
      </c>
      <c r="C50" s="103" t="s">
        <v>40</v>
      </c>
      <c r="D50" s="40"/>
      <c r="E50" s="40"/>
      <c r="F50" s="40"/>
      <c r="G50" s="40"/>
      <c r="H50" s="40"/>
      <c r="I50" s="40"/>
      <c r="J50" s="38">
        <f>+'Option 11A'!J49</f>
        <v>0</v>
      </c>
      <c r="K50" s="39"/>
      <c r="L50" s="40"/>
      <c r="M50" s="40"/>
      <c r="N50" s="40"/>
      <c r="O50" s="40"/>
      <c r="P50" s="40"/>
      <c r="Q50" s="40"/>
      <c r="S50" s="60">
        <f>NPV('Key Vars Assumptions'!$B$10,V50:AT50)</f>
        <v>0</v>
      </c>
      <c r="T50" s="60">
        <f t="shared" si="9"/>
        <v>0</v>
      </c>
      <c r="U50" s="31"/>
      <c r="V50" s="35">
        <f>+'Option 11A'!U49</f>
        <v>0</v>
      </c>
      <c r="W50" s="35">
        <f>+'Option 11A'!V49</f>
        <v>0</v>
      </c>
      <c r="X50" s="35">
        <f>+'Option 11A'!W49</f>
        <v>0</v>
      </c>
      <c r="Y50" s="35">
        <f>+'Option 11A'!X49</f>
        <v>0</v>
      </c>
      <c r="Z50" s="35">
        <f>+'Option 11A'!Y49</f>
        <v>0</v>
      </c>
      <c r="AA50" s="35">
        <f>+'Option 11A'!Z49</f>
        <v>0</v>
      </c>
      <c r="AB50" s="35">
        <f>+'Option 11A'!AA49</f>
        <v>0</v>
      </c>
      <c r="AC50" s="35">
        <f>+'Option 11A'!AB49</f>
        <v>0</v>
      </c>
      <c r="AD50" s="35">
        <f>+'Option 11A'!AC49</f>
        <v>0</v>
      </c>
      <c r="AE50" s="35">
        <f>+'Option 11A'!AD49</f>
        <v>0</v>
      </c>
      <c r="AF50" s="35">
        <f>+'Option 11A'!AE49</f>
        <v>0</v>
      </c>
      <c r="AG50" s="35">
        <f>+'Option 11A'!AF49</f>
        <v>0</v>
      </c>
      <c r="AH50" s="35">
        <f>+'Option 11A'!AG49</f>
        <v>0</v>
      </c>
      <c r="AI50" s="35">
        <f>+'Option 11A'!AH49</f>
        <v>0</v>
      </c>
      <c r="AJ50" s="35">
        <f>+'Option 11A'!AI49</f>
        <v>0</v>
      </c>
      <c r="AK50" s="35">
        <f>+'Option 11A'!AJ49</f>
        <v>0</v>
      </c>
      <c r="AL50" s="35">
        <f>+'Option 11A'!AK49</f>
        <v>0</v>
      </c>
      <c r="AM50" s="35">
        <f>+'Option 11A'!AL49</f>
        <v>0</v>
      </c>
      <c r="AN50" s="35">
        <f>+'Option 11A'!AM49</f>
        <v>0</v>
      </c>
      <c r="AO50" s="35">
        <f>+'Option 11A'!AN49</f>
        <v>0</v>
      </c>
      <c r="AP50" s="35">
        <f>+'Option 11A'!AO49</f>
        <v>0</v>
      </c>
      <c r="AQ50" s="35">
        <f>+'Option 11A'!AP49</f>
        <v>0</v>
      </c>
      <c r="AR50" s="35">
        <f>+'Option 11A'!AQ49</f>
        <v>0</v>
      </c>
      <c r="AS50" s="35">
        <f>+'Option 11A'!AR49</f>
        <v>0</v>
      </c>
      <c r="AT50" s="35">
        <f>+'Option 11A'!AS49</f>
        <v>0</v>
      </c>
      <c r="AV50" s="105">
        <f t="shared" si="10"/>
        <v>0</v>
      </c>
    </row>
    <row r="51" spans="1:49" x14ac:dyDescent="0.35">
      <c r="A51" s="8" t="s">
        <v>59</v>
      </c>
      <c r="B51" s="8" t="s">
        <v>79</v>
      </c>
      <c r="C51" s="103" t="s">
        <v>70</v>
      </c>
      <c r="D51" s="40"/>
      <c r="E51" s="40"/>
      <c r="F51" s="40"/>
      <c r="G51" s="40"/>
      <c r="H51" s="40"/>
      <c r="I51" s="40"/>
      <c r="J51" s="40"/>
      <c r="K51" s="38">
        <f>+'Option 11A'!K50</f>
        <v>718146</v>
      </c>
      <c r="L51" s="40"/>
      <c r="M51" s="40"/>
      <c r="N51" s="40"/>
      <c r="O51" s="40"/>
      <c r="P51" s="40"/>
      <c r="Q51" s="40"/>
      <c r="S51" s="60">
        <f>NPV('Key Vars Assumptions'!$B$10,V51:AT51)</f>
        <v>417228.35274492903</v>
      </c>
      <c r="T51" s="60">
        <f t="shared" si="9"/>
        <v>718146</v>
      </c>
      <c r="U51" s="31"/>
      <c r="V51" s="29">
        <v>0</v>
      </c>
      <c r="W51" s="29">
        <v>0</v>
      </c>
      <c r="X51" s="29">
        <v>0</v>
      </c>
      <c r="Y51" s="29">
        <v>4312</v>
      </c>
      <c r="Z51" s="29">
        <v>8000</v>
      </c>
      <c r="AA51" s="29">
        <v>12935</v>
      </c>
      <c r="AB51" s="29">
        <v>17878</v>
      </c>
      <c r="AC51" s="29">
        <v>35583</v>
      </c>
      <c r="AD51" s="29">
        <v>19459</v>
      </c>
      <c r="AE51" s="29">
        <v>21558</v>
      </c>
      <c r="AF51" s="29">
        <v>19999</v>
      </c>
      <c r="AG51" s="29">
        <v>109638</v>
      </c>
      <c r="AH51" s="29">
        <v>19459</v>
      </c>
      <c r="AI51" s="29">
        <v>48227</v>
      </c>
      <c r="AJ51" s="29">
        <v>19459</v>
      </c>
      <c r="AK51" s="29">
        <v>21558</v>
      </c>
      <c r="AL51" s="29">
        <v>22887</v>
      </c>
      <c r="AM51" s="29">
        <v>21558</v>
      </c>
      <c r="AN51" s="29">
        <v>19459</v>
      </c>
      <c r="AO51" s="29">
        <v>35583</v>
      </c>
      <c r="AP51" s="29">
        <v>19459</v>
      </c>
      <c r="AQ51" s="29">
        <v>180119</v>
      </c>
      <c r="AR51" s="29">
        <v>19459</v>
      </c>
      <c r="AS51" s="29">
        <v>21558</v>
      </c>
      <c r="AT51" s="29">
        <v>19999</v>
      </c>
      <c r="AV51" s="105">
        <f t="shared" si="10"/>
        <v>32643</v>
      </c>
    </row>
    <row r="52" spans="1:49" x14ac:dyDescent="0.35">
      <c r="D52" s="33"/>
      <c r="E52" s="33"/>
      <c r="F52" s="33"/>
      <c r="G52" s="33"/>
      <c r="H52" s="33"/>
      <c r="I52" s="33"/>
      <c r="J52" s="33"/>
      <c r="K52" s="33"/>
      <c r="L52" s="33"/>
      <c r="M52" s="33"/>
      <c r="N52" s="33"/>
      <c r="O52" s="33"/>
      <c r="P52" s="33"/>
      <c r="Q52" s="33"/>
      <c r="S52" s="64"/>
      <c r="T52" s="64"/>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row>
    <row r="53" spans="1:49" ht="15" thickBot="1" x14ac:dyDescent="0.4">
      <c r="A53" s="8"/>
      <c r="B53" s="8"/>
      <c r="C53" s="8" t="s">
        <v>47</v>
      </c>
      <c r="D53" s="32">
        <f t="shared" ref="D53:L53" si="11">SUM(D5:D51)</f>
        <v>0</v>
      </c>
      <c r="E53" s="32">
        <f t="shared" si="11"/>
        <v>1075450</v>
      </c>
      <c r="F53" s="32">
        <f t="shared" si="11"/>
        <v>29021</v>
      </c>
      <c r="G53" s="32">
        <f t="shared" si="11"/>
        <v>345925</v>
      </c>
      <c r="H53" s="32">
        <f t="shared" si="11"/>
        <v>834330</v>
      </c>
      <c r="I53" s="32">
        <f t="shared" si="11"/>
        <v>0</v>
      </c>
      <c r="J53" s="32">
        <f t="shared" si="11"/>
        <v>0</v>
      </c>
      <c r="K53" s="32">
        <f t="shared" si="11"/>
        <v>718146</v>
      </c>
      <c r="L53" s="44">
        <f t="shared" si="11"/>
        <v>0</v>
      </c>
      <c r="M53" s="44">
        <f t="shared" ref="M53:Q53" si="12">SUM(M5:M51)</f>
        <v>0</v>
      </c>
      <c r="N53" s="44">
        <f t="shared" si="12"/>
        <v>0</v>
      </c>
      <c r="O53" s="44">
        <f t="shared" si="12"/>
        <v>1000000</v>
      </c>
      <c r="P53" s="44">
        <f t="shared" si="12"/>
        <v>512085</v>
      </c>
      <c r="Q53" s="44">
        <f t="shared" si="12"/>
        <v>60500</v>
      </c>
      <c r="S53" s="66">
        <f>SUM(S5:S51)</f>
        <v>3343880.6159900385</v>
      </c>
      <c r="T53" s="66">
        <f>SUM(T5:T51)</f>
        <v>4575457</v>
      </c>
      <c r="U53" s="31"/>
      <c r="V53" s="32">
        <f>SUM(V5:V51)</f>
        <v>1000000</v>
      </c>
      <c r="W53" s="32">
        <f t="shared" ref="W53:AV53" si="13">SUM(W5:W51)</f>
        <v>0</v>
      </c>
      <c r="X53" s="32">
        <f t="shared" si="13"/>
        <v>655969</v>
      </c>
      <c r="Y53" s="32">
        <f t="shared" si="13"/>
        <v>104373</v>
      </c>
      <c r="Z53" s="32">
        <f t="shared" si="13"/>
        <v>108061</v>
      </c>
      <c r="AA53" s="32">
        <f t="shared" si="13"/>
        <v>112996</v>
      </c>
      <c r="AB53" s="32">
        <f t="shared" si="13"/>
        <v>117939</v>
      </c>
      <c r="AC53" s="32">
        <f t="shared" si="13"/>
        <v>135644</v>
      </c>
      <c r="AD53" s="32">
        <f t="shared" si="13"/>
        <v>119520</v>
      </c>
      <c r="AE53" s="32">
        <f t="shared" si="13"/>
        <v>121619</v>
      </c>
      <c r="AF53" s="32">
        <f t="shared" si="13"/>
        <v>120060</v>
      </c>
      <c r="AG53" s="32">
        <f t="shared" si="13"/>
        <v>209699</v>
      </c>
      <c r="AH53" s="32">
        <f t="shared" si="13"/>
        <v>119520</v>
      </c>
      <c r="AI53" s="32">
        <f t="shared" si="13"/>
        <v>148288</v>
      </c>
      <c r="AJ53" s="32">
        <f t="shared" si="13"/>
        <v>119520</v>
      </c>
      <c r="AK53" s="32">
        <f t="shared" si="13"/>
        <v>121619</v>
      </c>
      <c r="AL53" s="32">
        <f t="shared" si="13"/>
        <v>122948</v>
      </c>
      <c r="AM53" s="32">
        <f t="shared" si="13"/>
        <v>121619</v>
      </c>
      <c r="AN53" s="32">
        <f t="shared" si="13"/>
        <v>119520</v>
      </c>
      <c r="AO53" s="32">
        <f t="shared" si="13"/>
        <v>135644</v>
      </c>
      <c r="AP53" s="32">
        <f t="shared" si="13"/>
        <v>119520</v>
      </c>
      <c r="AQ53" s="32">
        <f t="shared" si="13"/>
        <v>280180</v>
      </c>
      <c r="AR53" s="32">
        <f t="shared" si="13"/>
        <v>119520</v>
      </c>
      <c r="AS53" s="32">
        <f t="shared" si="13"/>
        <v>121619</v>
      </c>
      <c r="AT53" s="32">
        <f t="shared" si="13"/>
        <v>120060</v>
      </c>
      <c r="AV53" s="32">
        <f t="shared" si="13"/>
        <v>132704</v>
      </c>
    </row>
    <row r="54" spans="1:49" x14ac:dyDescent="0.35">
      <c r="A54" s="8"/>
      <c r="B54" s="8"/>
      <c r="C54" s="8"/>
      <c r="D54" s="30"/>
      <c r="E54" s="30"/>
      <c r="F54" s="30"/>
      <c r="G54" s="30"/>
      <c r="H54" s="30"/>
      <c r="I54" s="30"/>
      <c r="J54" s="30"/>
      <c r="K54" s="30"/>
      <c r="L54" s="95"/>
      <c r="M54" s="95"/>
      <c r="N54" s="95"/>
      <c r="O54" s="95"/>
      <c r="P54" s="95"/>
      <c r="Q54" s="95"/>
      <c r="S54" s="67"/>
      <c r="T54" s="67"/>
      <c r="U54" s="8"/>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row>
    <row r="55" spans="1:49" ht="15" thickBot="1" x14ac:dyDescent="0.4">
      <c r="A55" s="8"/>
      <c r="B55" s="8"/>
      <c r="C55" s="8"/>
      <c r="D55" s="30"/>
      <c r="E55" s="30"/>
      <c r="F55" s="30"/>
      <c r="G55" s="33"/>
      <c r="H55" s="33"/>
      <c r="I55" s="33"/>
      <c r="J55" s="33"/>
      <c r="K55" s="30"/>
      <c r="L55" s="30"/>
      <c r="M55" s="9"/>
      <c r="N55" s="9"/>
      <c r="O55" s="9"/>
      <c r="P55" s="9"/>
      <c r="Q55" s="9"/>
      <c r="U55" s="9">
        <v>1</v>
      </c>
      <c r="V55" s="9">
        <f>+U55/(1+'Key Vars Assumptions'!$B$10)</f>
        <v>0.96618357487922713</v>
      </c>
      <c r="W55" s="9">
        <f>+V55/(1+'Key Vars Assumptions'!$B$10)</f>
        <v>0.93351070036640305</v>
      </c>
      <c r="X55" s="9">
        <f>+W55/(1+'Key Vars Assumptions'!$B$10)</f>
        <v>0.90194270566802237</v>
      </c>
      <c r="Y55" s="9">
        <f>+X55/(1+'Key Vars Assumptions'!$B$10)</f>
        <v>0.87144222769857238</v>
      </c>
      <c r="Z55" s="9">
        <f>+Y55/(1+'Key Vars Assumptions'!$B$10)</f>
        <v>0.84197316685852408</v>
      </c>
      <c r="AA55" s="9">
        <f>+Z55/(1+'Key Vars Assumptions'!$B$10)</f>
        <v>0.81350064430775282</v>
      </c>
      <c r="AB55" s="9">
        <f>+AA55/(1+'Key Vars Assumptions'!$B$10)</f>
        <v>0.78599096068381924</v>
      </c>
      <c r="AC55" s="9">
        <f>+AB55/(1+'Key Vars Assumptions'!$B$10)</f>
        <v>0.75941155621625056</v>
      </c>
      <c r="AD55" s="9">
        <f>+AC55/(1+'Key Vars Assumptions'!$B$10)</f>
        <v>0.73373097218961414</v>
      </c>
      <c r="AE55" s="9">
        <f>+AD55/(1+'Key Vars Assumptions'!$B$10)</f>
        <v>0.70891881370977217</v>
      </c>
      <c r="AF55" s="9">
        <f>+AE55/(1+'Key Vars Assumptions'!$B$10)</f>
        <v>0.68494571372924851</v>
      </c>
      <c r="AG55" s="9">
        <f>+AF55/(1+'Key Vars Assumptions'!$B$10)</f>
        <v>0.66178329828912907</v>
      </c>
      <c r="AH55" s="9">
        <f>+AG55/(1+'Key Vars Assumptions'!$B$10)</f>
        <v>0.63940415293635666</v>
      </c>
      <c r="AI55" s="9">
        <f>+AH55/(1+'Key Vars Assumptions'!$B$10)</f>
        <v>0.61778179027667313</v>
      </c>
      <c r="AJ55" s="9">
        <f>+AI55/(1+'Key Vars Assumptions'!$B$10)</f>
        <v>0.59689061862480497</v>
      </c>
      <c r="AK55" s="9">
        <f>+AJ55/(1+'Key Vars Assumptions'!$B$10)</f>
        <v>0.57670591171478747</v>
      </c>
      <c r="AL55" s="9">
        <f>+AK55/(1+'Key Vars Assumptions'!$B$10)</f>
        <v>0.55720377943457733</v>
      </c>
      <c r="AM55" s="9">
        <f>+AL55/(1+'Key Vars Assumptions'!$B$10)</f>
        <v>0.53836113955031628</v>
      </c>
      <c r="AN55" s="9">
        <f>+AM55/(1+'Key Vars Assumptions'!$B$10)</f>
        <v>0.520155690386779</v>
      </c>
      <c r="AO55" s="9">
        <f>+AN55/(1+'Key Vars Assumptions'!$B$10)</f>
        <v>0.50256588443167061</v>
      </c>
      <c r="AP55" s="9">
        <f>+AO55/(1+'Key Vars Assumptions'!$B$10)</f>
        <v>0.48557090283253201</v>
      </c>
      <c r="AQ55" s="9">
        <f>+AP55/(1+'Key Vars Assumptions'!$B$10)</f>
        <v>0.46915063075606961</v>
      </c>
      <c r="AR55" s="9">
        <f>+AQ55/(1+'Key Vars Assumptions'!$B$10)</f>
        <v>0.45328563358074364</v>
      </c>
      <c r="AS55" s="9">
        <f>+AR55/(1+'Key Vars Assumptions'!$B$10)</f>
        <v>0.43795713389443836</v>
      </c>
      <c r="AT55" s="9">
        <f>+AS55/(1+'Key Vars Assumptions'!$B$10)</f>
        <v>0.42314698926998878</v>
      </c>
    </row>
    <row r="56" spans="1:49" s="104" customFormat="1" ht="15" thickBot="1" x14ac:dyDescent="0.4">
      <c r="D56" s="190" t="s">
        <v>55</v>
      </c>
      <c r="E56" s="190"/>
      <c r="F56" s="190"/>
      <c r="G56" s="30"/>
      <c r="H56" s="30"/>
      <c r="I56" s="30"/>
      <c r="J56" s="30"/>
      <c r="K56" s="30"/>
      <c r="L56" s="33"/>
      <c r="M56" s="33"/>
      <c r="N56" s="33"/>
      <c r="O56" s="33"/>
      <c r="P56" s="33"/>
      <c r="Q56" s="33"/>
      <c r="S56" s="37">
        <f>SUM(V56:AT56)</f>
        <v>3343880.6159900385</v>
      </c>
      <c r="T56" s="12"/>
      <c r="U56" s="30"/>
      <c r="V56" s="30">
        <f t="shared" ref="V56:AT56" si="14">+V53*V55</f>
        <v>966183.57487922709</v>
      </c>
      <c r="W56" s="30">
        <f t="shared" si="14"/>
        <v>0</v>
      </c>
      <c r="X56" s="30">
        <f t="shared" si="14"/>
        <v>591646.45469434699</v>
      </c>
      <c r="Y56" s="30">
        <f t="shared" si="14"/>
        <v>90955.039631583102</v>
      </c>
      <c r="Z56" s="30">
        <f t="shared" si="14"/>
        <v>90984.462383898965</v>
      </c>
      <c r="AA56" s="30">
        <f t="shared" si="14"/>
        <v>91922.318804198832</v>
      </c>
      <c r="AB56" s="30">
        <f t="shared" si="14"/>
        <v>92698.987912088953</v>
      </c>
      <c r="AC56" s="30">
        <f t="shared" si="14"/>
        <v>103009.62113139709</v>
      </c>
      <c r="AD56" s="30">
        <f t="shared" si="14"/>
        <v>87695.52579610268</v>
      </c>
      <c r="AE56" s="30">
        <f t="shared" si="14"/>
        <v>86217.997204568775</v>
      </c>
      <c r="AF56" s="30">
        <f t="shared" si="14"/>
        <v>82234.582390333569</v>
      </c>
      <c r="AG56" s="30">
        <f t="shared" si="14"/>
        <v>138775.29586793209</v>
      </c>
      <c r="AH56" s="30">
        <f t="shared" si="14"/>
        <v>76421.584358953347</v>
      </c>
      <c r="AI56" s="30">
        <f t="shared" si="14"/>
        <v>91609.626116547312</v>
      </c>
      <c r="AJ56" s="30">
        <f t="shared" si="14"/>
        <v>71340.366738036697</v>
      </c>
      <c r="AK56" s="30">
        <f t="shared" si="14"/>
        <v>70138.396276840736</v>
      </c>
      <c r="AL56" s="30">
        <f t="shared" si="14"/>
        <v>68507.090273922411</v>
      </c>
      <c r="AM56" s="30">
        <f t="shared" si="14"/>
        <v>65474.943430969914</v>
      </c>
      <c r="AN56" s="30">
        <f t="shared" si="14"/>
        <v>62169.008115027827</v>
      </c>
      <c r="AO56" s="30">
        <f t="shared" si="14"/>
        <v>68170.046827849525</v>
      </c>
      <c r="AP56" s="30">
        <f t="shared" si="14"/>
        <v>58035.43430654423</v>
      </c>
      <c r="AQ56" s="30">
        <f t="shared" si="14"/>
        <v>131446.62372523558</v>
      </c>
      <c r="AR56" s="30">
        <f t="shared" si="14"/>
        <v>54176.698925570483</v>
      </c>
      <c r="AS56" s="30">
        <f t="shared" si="14"/>
        <v>53263.908667107695</v>
      </c>
      <c r="AT56" s="30">
        <f t="shared" si="14"/>
        <v>50803.027531754851</v>
      </c>
    </row>
    <row r="57" spans="1:49" x14ac:dyDescent="0.35">
      <c r="S57" s="64"/>
      <c r="T57" s="64"/>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row>
    <row r="58" spans="1:49" x14ac:dyDescent="0.35">
      <c r="A58" s="14" t="s">
        <v>53</v>
      </c>
      <c r="B58" s="8"/>
      <c r="C58" s="8"/>
      <c r="D58" s="8"/>
      <c r="E58" s="8"/>
      <c r="F58" s="8"/>
      <c r="G58" s="8"/>
      <c r="H58" s="8"/>
      <c r="I58" s="8"/>
      <c r="J58" s="8"/>
      <c r="K58" s="8"/>
      <c r="L58" s="10"/>
      <c r="S58" s="64"/>
      <c r="T58" s="64"/>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row>
    <row r="59" spans="1:49" s="4" customFormat="1" ht="22" x14ac:dyDescent="0.35">
      <c r="A59" s="15" t="s">
        <v>30</v>
      </c>
      <c r="B59" s="15" t="s">
        <v>31</v>
      </c>
      <c r="C59" s="15"/>
      <c r="D59" s="15" t="s">
        <v>61</v>
      </c>
      <c r="E59" s="15" t="s">
        <v>80</v>
      </c>
      <c r="F59" s="15" t="s">
        <v>62</v>
      </c>
      <c r="G59" s="15" t="s">
        <v>50</v>
      </c>
      <c r="H59" s="15" t="s">
        <v>63</v>
      </c>
      <c r="I59" s="15" t="s">
        <v>75</v>
      </c>
      <c r="J59" s="15" t="s">
        <v>65</v>
      </c>
      <c r="K59" s="15" t="s">
        <v>64</v>
      </c>
      <c r="L59" s="15" t="s">
        <v>183</v>
      </c>
      <c r="O59" s="104"/>
      <c r="P59" s="104"/>
      <c r="Q59" s="104"/>
      <c r="R59"/>
      <c r="S59" s="64"/>
      <c r="T59" s="64"/>
      <c r="U59"/>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c r="AV59"/>
      <c r="AW59"/>
    </row>
    <row r="60" spans="1:49" x14ac:dyDescent="0.35">
      <c r="A60" s="8" t="s">
        <v>59</v>
      </c>
      <c r="B60" s="8" t="s">
        <v>79</v>
      </c>
      <c r="C60" s="18" t="s">
        <v>61</v>
      </c>
      <c r="D60" s="78">
        <f>+'Option 11A'!D59</f>
        <v>92000</v>
      </c>
      <c r="E60" s="73"/>
      <c r="F60" s="73"/>
      <c r="G60" s="73"/>
      <c r="H60" s="73"/>
      <c r="I60" s="73"/>
      <c r="J60" s="73"/>
      <c r="K60" s="73"/>
      <c r="L60" s="73"/>
      <c r="N60" s="5"/>
      <c r="O60" s="104"/>
      <c r="S60" s="60">
        <f>NPV('Key Vars Assumptions'!$B$10,V60:AT60)</f>
        <v>88888.888888888891</v>
      </c>
      <c r="T60" s="60">
        <f t="shared" ref="T60" si="15">SUM(V60:AT60)</f>
        <v>92000</v>
      </c>
      <c r="U60" s="31"/>
      <c r="V60" s="35">
        <f>+'Option 11A'!U59</f>
        <v>92000</v>
      </c>
      <c r="W60" s="35">
        <f>+'Option 11A'!V59</f>
        <v>0</v>
      </c>
      <c r="X60" s="35">
        <f>+'Option 11A'!W59</f>
        <v>0</v>
      </c>
      <c r="Y60" s="35">
        <f>+'Option 11A'!X59</f>
        <v>0</v>
      </c>
      <c r="Z60" s="35">
        <f>+'Option 11A'!Y59</f>
        <v>0</v>
      </c>
      <c r="AA60" s="35">
        <f>+'Option 11A'!Z59</f>
        <v>0</v>
      </c>
      <c r="AB60" s="35">
        <f>+'Option 11A'!AA59</f>
        <v>0</v>
      </c>
      <c r="AC60" s="35">
        <f>+'Option 11A'!AB59</f>
        <v>0</v>
      </c>
      <c r="AD60" s="35">
        <f>+'Option 11A'!AC59</f>
        <v>0</v>
      </c>
      <c r="AE60" s="35">
        <f>+'Option 11A'!AD59</f>
        <v>0</v>
      </c>
      <c r="AF60" s="35">
        <f>+'Option 11A'!AE59</f>
        <v>0</v>
      </c>
      <c r="AG60" s="35">
        <f>+'Option 11A'!AF59</f>
        <v>0</v>
      </c>
      <c r="AH60" s="35">
        <f>+'Option 11A'!AG59</f>
        <v>0</v>
      </c>
      <c r="AI60" s="35">
        <f>+'Option 11A'!AH59</f>
        <v>0</v>
      </c>
      <c r="AJ60" s="35">
        <f>+'Option 11A'!AI59</f>
        <v>0</v>
      </c>
      <c r="AK60" s="35">
        <f>+'Option 11A'!AJ59</f>
        <v>0</v>
      </c>
      <c r="AL60" s="35">
        <f>+'Option 11A'!AK59</f>
        <v>0</v>
      </c>
      <c r="AM60" s="35">
        <f>+'Option 11A'!AL59</f>
        <v>0</v>
      </c>
      <c r="AN60" s="35">
        <f>+'Option 11A'!AM59</f>
        <v>0</v>
      </c>
      <c r="AO60" s="35">
        <f>+'Option 11A'!AN59</f>
        <v>0</v>
      </c>
      <c r="AP60" s="35">
        <f>+'Option 11A'!AO59</f>
        <v>0</v>
      </c>
      <c r="AQ60" s="35">
        <f>+'Option 11A'!AP59</f>
        <v>0</v>
      </c>
      <c r="AR60" s="35">
        <f>+'Option 11A'!AQ59</f>
        <v>0</v>
      </c>
      <c r="AS60" s="35">
        <f>+'Option 11A'!AR59</f>
        <v>0</v>
      </c>
      <c r="AT60" s="35">
        <f>+'Option 11A'!AS59</f>
        <v>0</v>
      </c>
    </row>
    <row r="61" spans="1:49" x14ac:dyDescent="0.35">
      <c r="A61" s="8" t="s">
        <v>59</v>
      </c>
      <c r="B61" s="8" t="s">
        <v>79</v>
      </c>
      <c r="C61" s="18" t="s">
        <v>80</v>
      </c>
      <c r="D61" s="83"/>
      <c r="E61" s="78">
        <f>+'Option 11A'!E60</f>
        <v>0</v>
      </c>
      <c r="F61" s="73"/>
      <c r="G61" s="73"/>
      <c r="H61" s="73"/>
      <c r="I61" s="73"/>
      <c r="J61" s="73"/>
      <c r="K61" s="73"/>
      <c r="L61" s="73"/>
      <c r="N61" s="5"/>
      <c r="O61" s="104"/>
      <c r="S61" s="60">
        <f>NPV('Key Vars Assumptions'!$B$10,V61:AT61)</f>
        <v>0</v>
      </c>
      <c r="T61" s="60">
        <f t="shared" ref="T61:T62" si="16">SUM(V61:AT61)</f>
        <v>0</v>
      </c>
      <c r="U61" s="31"/>
      <c r="V61" s="29">
        <v>0</v>
      </c>
      <c r="W61" s="29">
        <v>0</v>
      </c>
      <c r="X61" s="29">
        <v>0</v>
      </c>
      <c r="Y61" s="29">
        <v>0</v>
      </c>
      <c r="Z61" s="29">
        <v>0</v>
      </c>
      <c r="AA61" s="29">
        <v>0</v>
      </c>
      <c r="AB61" s="29">
        <v>0</v>
      </c>
      <c r="AC61" s="29">
        <v>0</v>
      </c>
      <c r="AD61" s="29">
        <v>0</v>
      </c>
      <c r="AE61" s="29">
        <v>0</v>
      </c>
      <c r="AF61" s="29">
        <v>0</v>
      </c>
      <c r="AG61" s="29">
        <v>0</v>
      </c>
      <c r="AH61" s="29">
        <v>0</v>
      </c>
      <c r="AI61" s="29">
        <v>0</v>
      </c>
      <c r="AJ61" s="29">
        <v>0</v>
      </c>
      <c r="AK61" s="29">
        <v>0</v>
      </c>
      <c r="AL61" s="29">
        <v>0</v>
      </c>
      <c r="AM61" s="29">
        <v>0</v>
      </c>
      <c r="AN61" s="29">
        <v>0</v>
      </c>
      <c r="AO61" s="29">
        <v>0</v>
      </c>
      <c r="AP61" s="29">
        <v>0</v>
      </c>
      <c r="AQ61" s="29">
        <v>0</v>
      </c>
      <c r="AR61" s="29">
        <v>0</v>
      </c>
      <c r="AS61" s="29">
        <v>0</v>
      </c>
      <c r="AT61" s="29">
        <v>0</v>
      </c>
    </row>
    <row r="62" spans="1:49" x14ac:dyDescent="0.35">
      <c r="A62" s="8" t="s">
        <v>59</v>
      </c>
      <c r="B62" s="8" t="s">
        <v>79</v>
      </c>
      <c r="C62" s="18" t="s">
        <v>62</v>
      </c>
      <c r="D62" s="73"/>
      <c r="E62" s="73"/>
      <c r="F62" s="78">
        <v>670216</v>
      </c>
      <c r="G62" s="73"/>
      <c r="H62" s="73"/>
      <c r="I62" s="73"/>
      <c r="J62" s="73"/>
      <c r="K62" s="73"/>
      <c r="L62" s="73"/>
      <c r="N62" s="5"/>
      <c r="O62" s="104"/>
      <c r="S62" s="60">
        <f>NPV('Key Vars Assumptions'!$B$10,V62:AT62)</f>
        <v>625653.80755676923</v>
      </c>
      <c r="T62" s="60">
        <f t="shared" si="16"/>
        <v>670216</v>
      </c>
      <c r="U62" s="31"/>
      <c r="V62" s="29">
        <v>0</v>
      </c>
      <c r="W62" s="29">
        <v>670216</v>
      </c>
      <c r="X62" s="29">
        <v>0</v>
      </c>
      <c r="Y62" s="29">
        <v>0</v>
      </c>
      <c r="Z62" s="29">
        <v>0</v>
      </c>
      <c r="AA62" s="29">
        <v>0</v>
      </c>
      <c r="AB62" s="29">
        <v>0</v>
      </c>
      <c r="AC62" s="29">
        <v>0</v>
      </c>
      <c r="AD62" s="29">
        <v>0</v>
      </c>
      <c r="AE62" s="29">
        <v>0</v>
      </c>
      <c r="AF62" s="29">
        <v>0</v>
      </c>
      <c r="AG62" s="29">
        <v>0</v>
      </c>
      <c r="AH62" s="29">
        <v>0</v>
      </c>
      <c r="AI62" s="29">
        <v>0</v>
      </c>
      <c r="AJ62" s="29">
        <v>0</v>
      </c>
      <c r="AK62" s="29">
        <v>0</v>
      </c>
      <c r="AL62" s="29">
        <v>0</v>
      </c>
      <c r="AM62" s="29">
        <v>0</v>
      </c>
      <c r="AN62" s="29">
        <v>0</v>
      </c>
      <c r="AO62" s="29">
        <v>0</v>
      </c>
      <c r="AP62" s="29">
        <v>0</v>
      </c>
      <c r="AQ62" s="29">
        <v>0</v>
      </c>
      <c r="AR62" s="29">
        <v>0</v>
      </c>
      <c r="AS62" s="29">
        <v>0</v>
      </c>
      <c r="AT62" s="29">
        <v>0</v>
      </c>
    </row>
    <row r="63" spans="1:49" x14ac:dyDescent="0.35">
      <c r="A63" s="8" t="s">
        <v>59</v>
      </c>
      <c r="B63" s="8" t="s">
        <v>79</v>
      </c>
      <c r="C63" s="18" t="s">
        <v>50</v>
      </c>
      <c r="D63" s="73"/>
      <c r="E63" s="73"/>
      <c r="F63" s="73"/>
      <c r="G63" s="78">
        <v>4160904</v>
      </c>
      <c r="H63" s="73"/>
      <c r="I63" s="73"/>
      <c r="J63" s="73"/>
      <c r="K63" s="73"/>
      <c r="L63" s="73"/>
      <c r="N63" s="5"/>
      <c r="O63" s="104"/>
      <c r="S63" s="60">
        <f>NPV('Key Vars Assumptions'!$B$10,V63:AT63)</f>
        <v>3849207.0176103185</v>
      </c>
      <c r="T63" s="60">
        <f t="shared" ref="T63:T64" si="17">SUM(V63:AT63)</f>
        <v>4160904</v>
      </c>
      <c r="U63" s="31"/>
      <c r="V63" s="29">
        <v>25000</v>
      </c>
      <c r="W63" s="29">
        <v>3000000</v>
      </c>
      <c r="X63" s="29">
        <v>1135904</v>
      </c>
      <c r="Y63" s="29">
        <v>0</v>
      </c>
      <c r="Z63" s="29">
        <v>0</v>
      </c>
      <c r="AA63" s="29">
        <v>0</v>
      </c>
      <c r="AB63" s="29">
        <v>0</v>
      </c>
      <c r="AC63" s="29">
        <v>0</v>
      </c>
      <c r="AD63" s="29">
        <v>0</v>
      </c>
      <c r="AE63" s="29">
        <v>0</v>
      </c>
      <c r="AF63" s="29">
        <v>0</v>
      </c>
      <c r="AG63" s="29">
        <v>0</v>
      </c>
      <c r="AH63" s="29">
        <v>0</v>
      </c>
      <c r="AI63" s="29">
        <v>0</v>
      </c>
      <c r="AJ63" s="29">
        <v>0</v>
      </c>
      <c r="AK63" s="29">
        <v>0</v>
      </c>
      <c r="AL63" s="29">
        <v>0</v>
      </c>
      <c r="AM63" s="29">
        <v>0</v>
      </c>
      <c r="AN63" s="29">
        <v>0</v>
      </c>
      <c r="AO63" s="29">
        <v>0</v>
      </c>
      <c r="AP63" s="29">
        <v>0</v>
      </c>
      <c r="AQ63" s="29">
        <v>0</v>
      </c>
      <c r="AR63" s="29">
        <v>0</v>
      </c>
      <c r="AS63" s="29">
        <v>0</v>
      </c>
      <c r="AT63" s="29">
        <v>0</v>
      </c>
    </row>
    <row r="64" spans="1:49" x14ac:dyDescent="0.35">
      <c r="A64" s="8" t="s">
        <v>59</v>
      </c>
      <c r="B64" s="8" t="s">
        <v>79</v>
      </c>
      <c r="C64" s="18" t="s">
        <v>72</v>
      </c>
      <c r="D64" s="73"/>
      <c r="E64" s="73"/>
      <c r="F64" s="73"/>
      <c r="G64" s="73"/>
      <c r="H64" s="78">
        <v>50000</v>
      </c>
      <c r="I64" s="73"/>
      <c r="J64" s="73"/>
      <c r="K64" s="73"/>
      <c r="L64" s="73"/>
      <c r="N64" s="5"/>
      <c r="O64" s="104"/>
      <c r="S64" s="60">
        <f>NPV('Key Vars Assumptions'!$B$10,V64:AT64)</f>
        <v>45097.13528340112</v>
      </c>
      <c r="T64" s="60">
        <f t="shared" si="17"/>
        <v>50000</v>
      </c>
      <c r="U64" s="31"/>
      <c r="V64" s="29">
        <v>0</v>
      </c>
      <c r="W64" s="29">
        <v>0</v>
      </c>
      <c r="X64" s="29">
        <v>50000</v>
      </c>
      <c r="Y64" s="29">
        <v>0</v>
      </c>
      <c r="Z64" s="29">
        <v>0</v>
      </c>
      <c r="AA64" s="29">
        <v>0</v>
      </c>
      <c r="AB64" s="29">
        <v>0</v>
      </c>
      <c r="AC64" s="29">
        <v>0</v>
      </c>
      <c r="AD64" s="29">
        <v>0</v>
      </c>
      <c r="AE64" s="29">
        <v>0</v>
      </c>
      <c r="AF64" s="29">
        <v>0</v>
      </c>
      <c r="AG64" s="29">
        <v>0</v>
      </c>
      <c r="AH64" s="29">
        <v>0</v>
      </c>
      <c r="AI64" s="29">
        <v>0</v>
      </c>
      <c r="AJ64" s="29">
        <v>0</v>
      </c>
      <c r="AK64" s="29">
        <v>0</v>
      </c>
      <c r="AL64" s="29">
        <v>0</v>
      </c>
      <c r="AM64" s="29">
        <v>0</v>
      </c>
      <c r="AN64" s="29">
        <v>0</v>
      </c>
      <c r="AO64" s="29">
        <v>0</v>
      </c>
      <c r="AP64" s="29">
        <v>0</v>
      </c>
      <c r="AQ64" s="29">
        <v>0</v>
      </c>
      <c r="AR64" s="29">
        <v>0</v>
      </c>
      <c r="AS64" s="29">
        <v>0</v>
      </c>
      <c r="AT64" s="29">
        <v>0</v>
      </c>
    </row>
    <row r="65" spans="1:46" x14ac:dyDescent="0.35">
      <c r="A65" s="8" t="s">
        <v>59</v>
      </c>
      <c r="B65" s="8" t="s">
        <v>79</v>
      </c>
      <c r="C65" s="18" t="s">
        <v>75</v>
      </c>
      <c r="D65" s="73"/>
      <c r="E65" s="73"/>
      <c r="F65" s="73"/>
      <c r="G65" s="73"/>
      <c r="H65" s="73"/>
      <c r="I65" s="78">
        <v>1105130</v>
      </c>
      <c r="J65" s="73"/>
      <c r="K65" s="73"/>
      <c r="L65" s="73"/>
      <c r="N65" s="5"/>
      <c r="O65" s="104"/>
      <c r="S65" s="60">
        <f>NPV('Key Vars Assumptions'!$B$10,V65:AT65)</f>
        <v>1031650.6802959231</v>
      </c>
      <c r="T65" s="60">
        <f>SUM(V65:AT65)</f>
        <v>1105130</v>
      </c>
      <c r="U65" s="31"/>
      <c r="V65" s="29">
        <v>0</v>
      </c>
      <c r="W65" s="29">
        <v>1105130</v>
      </c>
      <c r="X65" s="29">
        <v>0</v>
      </c>
      <c r="Y65" s="29">
        <v>0</v>
      </c>
      <c r="Z65" s="29">
        <v>0</v>
      </c>
      <c r="AA65" s="29">
        <v>0</v>
      </c>
      <c r="AB65" s="29">
        <v>0</v>
      </c>
      <c r="AC65" s="29">
        <v>0</v>
      </c>
      <c r="AD65" s="29">
        <v>0</v>
      </c>
      <c r="AE65" s="29">
        <v>0</v>
      </c>
      <c r="AF65" s="29">
        <v>0</v>
      </c>
      <c r="AG65" s="29">
        <v>0</v>
      </c>
      <c r="AH65" s="29">
        <v>0</v>
      </c>
      <c r="AI65" s="29">
        <v>0</v>
      </c>
      <c r="AJ65" s="29">
        <v>0</v>
      </c>
      <c r="AK65" s="29">
        <v>0</v>
      </c>
      <c r="AL65" s="29">
        <v>0</v>
      </c>
      <c r="AM65" s="29">
        <v>0</v>
      </c>
      <c r="AN65" s="29">
        <v>0</v>
      </c>
      <c r="AO65" s="29">
        <v>0</v>
      </c>
      <c r="AP65" s="29">
        <v>0</v>
      </c>
      <c r="AQ65" s="29">
        <v>0</v>
      </c>
      <c r="AR65" s="29">
        <v>0</v>
      </c>
      <c r="AS65" s="29">
        <v>0</v>
      </c>
      <c r="AT65" s="29">
        <v>0</v>
      </c>
    </row>
    <row r="66" spans="1:46" x14ac:dyDescent="0.35">
      <c r="A66" s="8" t="s">
        <v>59</v>
      </c>
      <c r="B66" s="8" t="s">
        <v>79</v>
      </c>
      <c r="C66" s="18" t="s">
        <v>65</v>
      </c>
      <c r="D66" s="73"/>
      <c r="E66" s="73"/>
      <c r="F66" s="73"/>
      <c r="G66" s="73"/>
      <c r="H66" s="73"/>
      <c r="I66" s="73"/>
      <c r="J66" s="78">
        <v>200000</v>
      </c>
      <c r="K66" s="73"/>
      <c r="L66" s="73"/>
      <c r="N66" s="5"/>
      <c r="O66" s="104"/>
      <c r="S66" s="60">
        <f>NPV('Key Vars Assumptions'!$B$10,V66:AT66)</f>
        <v>180388.54113360448</v>
      </c>
      <c r="T66" s="60">
        <f t="shared" ref="T66:T67" si="18">SUM(V66:AT66)</f>
        <v>200000</v>
      </c>
      <c r="U66" s="31"/>
      <c r="V66" s="29">
        <v>0</v>
      </c>
      <c r="W66" s="29">
        <v>0</v>
      </c>
      <c r="X66" s="35">
        <f>'Option 11A'!W65</f>
        <v>200000</v>
      </c>
      <c r="Y66" s="29">
        <v>0</v>
      </c>
      <c r="Z66" s="29">
        <v>0</v>
      </c>
      <c r="AA66" s="29">
        <v>0</v>
      </c>
      <c r="AB66" s="29">
        <v>0</v>
      </c>
      <c r="AC66" s="29">
        <v>0</v>
      </c>
      <c r="AD66" s="29">
        <v>0</v>
      </c>
      <c r="AE66" s="29">
        <v>0</v>
      </c>
      <c r="AF66" s="29">
        <v>0</v>
      </c>
      <c r="AG66" s="29">
        <v>0</v>
      </c>
      <c r="AH66" s="29">
        <v>0</v>
      </c>
      <c r="AI66" s="29">
        <v>0</v>
      </c>
      <c r="AJ66" s="29">
        <v>0</v>
      </c>
      <c r="AK66" s="29">
        <v>0</v>
      </c>
      <c r="AL66" s="29">
        <v>0</v>
      </c>
      <c r="AM66" s="29">
        <v>0</v>
      </c>
      <c r="AN66" s="29">
        <v>0</v>
      </c>
      <c r="AO66" s="29">
        <v>0</v>
      </c>
      <c r="AP66" s="29">
        <v>0</v>
      </c>
      <c r="AQ66" s="29">
        <v>0</v>
      </c>
      <c r="AR66" s="29">
        <v>0</v>
      </c>
      <c r="AS66" s="29">
        <v>0</v>
      </c>
      <c r="AT66" s="29">
        <v>0</v>
      </c>
    </row>
    <row r="67" spans="1:46" x14ac:dyDescent="0.35">
      <c r="A67" s="8" t="s">
        <v>59</v>
      </c>
      <c r="B67" s="8" t="s">
        <v>79</v>
      </c>
      <c r="C67" s="18" t="s">
        <v>64</v>
      </c>
      <c r="D67" s="73"/>
      <c r="E67" s="73"/>
      <c r="F67" s="73"/>
      <c r="G67" s="73"/>
      <c r="H67" s="73"/>
      <c r="I67" s="73"/>
      <c r="J67" s="73"/>
      <c r="K67" s="78">
        <v>94400</v>
      </c>
      <c r="L67" s="73"/>
      <c r="N67" s="5"/>
      <c r="O67" s="104"/>
      <c r="S67" s="60">
        <f>NPV('Key Vars Assumptions'!$B$10,V67:AT67)</f>
        <v>85143.391415061313</v>
      </c>
      <c r="T67" s="60">
        <f t="shared" si="18"/>
        <v>94400</v>
      </c>
      <c r="U67" s="31"/>
      <c r="V67" s="29">
        <v>0</v>
      </c>
      <c r="W67" s="29">
        <v>0</v>
      </c>
      <c r="X67" s="29">
        <v>94400</v>
      </c>
      <c r="Y67" s="29">
        <v>0</v>
      </c>
      <c r="Z67" s="29">
        <v>0</v>
      </c>
      <c r="AA67" s="29">
        <v>0</v>
      </c>
      <c r="AB67" s="29">
        <v>0</v>
      </c>
      <c r="AC67" s="29">
        <v>0</v>
      </c>
      <c r="AD67" s="29">
        <v>0</v>
      </c>
      <c r="AE67" s="29">
        <v>0</v>
      </c>
      <c r="AF67" s="29">
        <v>0</v>
      </c>
      <c r="AG67" s="29">
        <v>0</v>
      </c>
      <c r="AH67" s="29">
        <v>0</v>
      </c>
      <c r="AI67" s="29">
        <v>0</v>
      </c>
      <c r="AJ67" s="29">
        <v>0</v>
      </c>
      <c r="AK67" s="29">
        <v>0</v>
      </c>
      <c r="AL67" s="29">
        <v>0</v>
      </c>
      <c r="AM67" s="29">
        <v>0</v>
      </c>
      <c r="AN67" s="29">
        <v>0</v>
      </c>
      <c r="AO67" s="29">
        <v>0</v>
      </c>
      <c r="AP67" s="29">
        <v>0</v>
      </c>
      <c r="AQ67" s="29">
        <v>0</v>
      </c>
      <c r="AR67" s="29">
        <v>0</v>
      </c>
      <c r="AS67" s="29">
        <v>0</v>
      </c>
      <c r="AT67" s="29">
        <v>0</v>
      </c>
    </row>
    <row r="68" spans="1:46" s="104" customFormat="1" x14ac:dyDescent="0.35">
      <c r="A68" s="101" t="s">
        <v>59</v>
      </c>
      <c r="B68" s="101" t="s">
        <v>79</v>
      </c>
      <c r="C68" s="18" t="s">
        <v>183</v>
      </c>
      <c r="D68" s="73"/>
      <c r="E68" s="73"/>
      <c r="F68" s="73"/>
      <c r="G68" s="73"/>
      <c r="H68" s="73"/>
      <c r="I68" s="73"/>
      <c r="J68" s="73"/>
      <c r="K68" s="73"/>
      <c r="L68" s="78">
        <v>-1790323</v>
      </c>
      <c r="N68" s="5"/>
      <c r="S68" s="60">
        <f>NPV('Key Vars Assumptions'!$B$10,V68:AT68)</f>
        <v>-757569.87190021202</v>
      </c>
      <c r="T68" s="60">
        <f t="shared" ref="T68" si="19">SUM(V68:AT68)</f>
        <v>-1790323.2</v>
      </c>
      <c r="U68" s="31"/>
      <c r="V68" s="105">
        <v>0</v>
      </c>
      <c r="W68" s="105">
        <v>0</v>
      </c>
      <c r="X68" s="105">
        <v>0</v>
      </c>
      <c r="Y68" s="105">
        <v>0</v>
      </c>
      <c r="Z68" s="105">
        <v>0</v>
      </c>
      <c r="AA68" s="105">
        <v>0</v>
      </c>
      <c r="AB68" s="105">
        <v>0</v>
      </c>
      <c r="AC68" s="105">
        <v>0</v>
      </c>
      <c r="AD68" s="105">
        <v>0</v>
      </c>
      <c r="AE68" s="105">
        <v>0</v>
      </c>
      <c r="AF68" s="105">
        <v>0</v>
      </c>
      <c r="AG68" s="105">
        <v>0</v>
      </c>
      <c r="AH68" s="105">
        <v>0</v>
      </c>
      <c r="AI68" s="105">
        <v>0</v>
      </c>
      <c r="AJ68" s="105">
        <v>0</v>
      </c>
      <c r="AK68" s="105">
        <v>0</v>
      </c>
      <c r="AL68" s="105">
        <v>0</v>
      </c>
      <c r="AM68" s="105">
        <v>0</v>
      </c>
      <c r="AN68" s="105">
        <v>0</v>
      </c>
      <c r="AO68" s="105">
        <v>0</v>
      </c>
      <c r="AP68" s="105">
        <v>0</v>
      </c>
      <c r="AQ68" s="105">
        <v>0</v>
      </c>
      <c r="AR68" s="105">
        <v>0</v>
      </c>
      <c r="AS68" s="105">
        <v>0</v>
      </c>
      <c r="AT68" s="105">
        <v>-1790323.2</v>
      </c>
    </row>
    <row r="69" spans="1:46" x14ac:dyDescent="0.35">
      <c r="A69" s="8"/>
      <c r="B69" s="8"/>
      <c r="C69" s="8"/>
      <c r="D69" s="76"/>
      <c r="E69" s="76"/>
      <c r="F69" s="76"/>
      <c r="G69" s="76"/>
      <c r="H69" s="76"/>
      <c r="I69" s="76"/>
      <c r="J69" s="76"/>
      <c r="K69" s="74"/>
      <c r="N69" s="5"/>
      <c r="O69" s="104"/>
      <c r="S69" s="65"/>
      <c r="T69" s="65"/>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row>
    <row r="70" spans="1:46" ht="15" thickBot="1" x14ac:dyDescent="0.4">
      <c r="A70" s="8"/>
      <c r="B70" s="8"/>
      <c r="C70" s="8" t="s">
        <v>54</v>
      </c>
      <c r="D70" s="84">
        <f t="shared" ref="D70:K70" si="20">SUM(D60:D68)</f>
        <v>92000</v>
      </c>
      <c r="E70" s="84">
        <f t="shared" si="20"/>
        <v>0</v>
      </c>
      <c r="F70" s="84">
        <f t="shared" si="20"/>
        <v>670216</v>
      </c>
      <c r="G70" s="84">
        <f t="shared" si="20"/>
        <v>4160904</v>
      </c>
      <c r="H70" s="84">
        <f t="shared" si="20"/>
        <v>50000</v>
      </c>
      <c r="I70" s="84">
        <f t="shared" si="20"/>
        <v>1105130</v>
      </c>
      <c r="J70" s="84">
        <f t="shared" si="20"/>
        <v>200000</v>
      </c>
      <c r="K70" s="84">
        <f t="shared" si="20"/>
        <v>94400</v>
      </c>
      <c r="L70" s="84">
        <f>SUM(L60:L68)</f>
        <v>-1790323</v>
      </c>
      <c r="N70" s="5"/>
      <c r="O70" s="104"/>
      <c r="S70" s="66">
        <f>SUM(S60:S68)</f>
        <v>5148459.5902837552</v>
      </c>
      <c r="T70" s="66">
        <f>SUM(T60:T68)</f>
        <v>4582326.8</v>
      </c>
      <c r="U70" s="31"/>
      <c r="V70" s="32">
        <f>SUM(V60:V68)</f>
        <v>117000</v>
      </c>
      <c r="W70" s="32">
        <f t="shared" ref="W70:AT70" si="21">SUM(W60:W68)</f>
        <v>4775346</v>
      </c>
      <c r="X70" s="32">
        <f t="shared" si="21"/>
        <v>1480304</v>
      </c>
      <c r="Y70" s="32">
        <f t="shared" si="21"/>
        <v>0</v>
      </c>
      <c r="Z70" s="32">
        <f t="shared" si="21"/>
        <v>0</v>
      </c>
      <c r="AA70" s="32">
        <f t="shared" si="21"/>
        <v>0</v>
      </c>
      <c r="AB70" s="32">
        <f t="shared" si="21"/>
        <v>0</v>
      </c>
      <c r="AC70" s="32">
        <f t="shared" si="21"/>
        <v>0</v>
      </c>
      <c r="AD70" s="32">
        <f t="shared" si="21"/>
        <v>0</v>
      </c>
      <c r="AE70" s="32">
        <f t="shared" si="21"/>
        <v>0</v>
      </c>
      <c r="AF70" s="32">
        <f t="shared" si="21"/>
        <v>0</v>
      </c>
      <c r="AG70" s="32">
        <f t="shared" si="21"/>
        <v>0</v>
      </c>
      <c r="AH70" s="32">
        <f t="shared" si="21"/>
        <v>0</v>
      </c>
      <c r="AI70" s="32">
        <f t="shared" si="21"/>
        <v>0</v>
      </c>
      <c r="AJ70" s="32">
        <f t="shared" si="21"/>
        <v>0</v>
      </c>
      <c r="AK70" s="32">
        <f t="shared" si="21"/>
        <v>0</v>
      </c>
      <c r="AL70" s="32">
        <f t="shared" si="21"/>
        <v>0</v>
      </c>
      <c r="AM70" s="32">
        <f t="shared" si="21"/>
        <v>0</v>
      </c>
      <c r="AN70" s="32">
        <f t="shared" si="21"/>
        <v>0</v>
      </c>
      <c r="AO70" s="32">
        <f t="shared" si="21"/>
        <v>0</v>
      </c>
      <c r="AP70" s="32">
        <f t="shared" si="21"/>
        <v>0</v>
      </c>
      <c r="AQ70" s="32">
        <f t="shared" si="21"/>
        <v>0</v>
      </c>
      <c r="AR70" s="32">
        <f t="shared" si="21"/>
        <v>0</v>
      </c>
      <c r="AS70" s="32">
        <f t="shared" si="21"/>
        <v>0</v>
      </c>
      <c r="AT70" s="32">
        <f t="shared" si="21"/>
        <v>-1790323.2</v>
      </c>
    </row>
    <row r="71" spans="1:46" x14ac:dyDescent="0.35">
      <c r="O71" s="104"/>
      <c r="S71" s="64"/>
      <c r="T71" s="64"/>
    </row>
    <row r="72" spans="1:46" ht="15" thickBot="1" x14ac:dyDescent="0.4">
      <c r="A72" s="8"/>
      <c r="B72" s="8"/>
      <c r="C72" s="8"/>
      <c r="D72" s="8"/>
      <c r="E72" s="8"/>
      <c r="F72" s="12"/>
      <c r="G72" s="12"/>
      <c r="H72" s="12"/>
      <c r="I72" s="12"/>
      <c r="J72" s="12"/>
      <c r="K72" s="12"/>
      <c r="L72" s="23"/>
      <c r="S72" s="67"/>
      <c r="T72" s="67"/>
      <c r="U72" s="9">
        <v>1</v>
      </c>
      <c r="V72" s="9">
        <f>+U72/(1+'Key Vars Assumptions'!$B$10)</f>
        <v>0.96618357487922713</v>
      </c>
      <c r="W72" s="9">
        <f>+V72/(1+'Key Vars Assumptions'!$B$10)</f>
        <v>0.93351070036640305</v>
      </c>
      <c r="X72" s="9">
        <f>+W72/(1+'Key Vars Assumptions'!$B$10)</f>
        <v>0.90194270566802237</v>
      </c>
      <c r="Y72" s="9">
        <f>+X72/(1+'Key Vars Assumptions'!$B$10)</f>
        <v>0.87144222769857238</v>
      </c>
      <c r="Z72" s="9">
        <f>+Y72/(1+'Key Vars Assumptions'!$B$10)</f>
        <v>0.84197316685852408</v>
      </c>
      <c r="AA72" s="9">
        <f>+Z72/(1+'Key Vars Assumptions'!$B$10)</f>
        <v>0.81350064430775282</v>
      </c>
      <c r="AB72" s="9">
        <f>+AA72/(1+'Key Vars Assumptions'!$B$10)</f>
        <v>0.78599096068381924</v>
      </c>
      <c r="AC72" s="9">
        <f>+AB72/(1+'Key Vars Assumptions'!$B$10)</f>
        <v>0.75941155621625056</v>
      </c>
      <c r="AD72" s="9">
        <f>+AC72/(1+'Key Vars Assumptions'!$B$10)</f>
        <v>0.73373097218961414</v>
      </c>
      <c r="AE72" s="9">
        <f>+AD72/(1+'Key Vars Assumptions'!$B$10)</f>
        <v>0.70891881370977217</v>
      </c>
      <c r="AF72" s="9">
        <f>+AE72/(1+'Key Vars Assumptions'!$B$10)</f>
        <v>0.68494571372924851</v>
      </c>
      <c r="AG72" s="9">
        <f>+AF72/(1+'Key Vars Assumptions'!$B$10)</f>
        <v>0.66178329828912907</v>
      </c>
      <c r="AH72" s="9">
        <f>+AG72/(1+'Key Vars Assumptions'!$B$10)</f>
        <v>0.63940415293635666</v>
      </c>
      <c r="AI72" s="9">
        <f>+AH72/(1+'Key Vars Assumptions'!$B$10)</f>
        <v>0.61778179027667313</v>
      </c>
      <c r="AJ72" s="9">
        <f>+AI72/(1+'Key Vars Assumptions'!$B$10)</f>
        <v>0.59689061862480497</v>
      </c>
      <c r="AK72" s="9">
        <f>+AJ72/(1+'Key Vars Assumptions'!$B$10)</f>
        <v>0.57670591171478747</v>
      </c>
      <c r="AL72" s="9">
        <f>+AK72/(1+'Key Vars Assumptions'!$B$10)</f>
        <v>0.55720377943457733</v>
      </c>
      <c r="AM72" s="9">
        <f>+AL72/(1+'Key Vars Assumptions'!$B$10)</f>
        <v>0.53836113955031628</v>
      </c>
      <c r="AN72" s="9">
        <f>+AM72/(1+'Key Vars Assumptions'!$B$10)</f>
        <v>0.520155690386779</v>
      </c>
      <c r="AO72" s="9">
        <f>+AN72/(1+'Key Vars Assumptions'!$B$10)</f>
        <v>0.50256588443167061</v>
      </c>
      <c r="AP72" s="9">
        <f>+AO72/(1+'Key Vars Assumptions'!$B$10)</f>
        <v>0.48557090283253201</v>
      </c>
      <c r="AQ72" s="9">
        <f>+AP72/(1+'Key Vars Assumptions'!$B$10)</f>
        <v>0.46915063075606961</v>
      </c>
      <c r="AR72" s="9">
        <f>+AQ72/(1+'Key Vars Assumptions'!$B$10)</f>
        <v>0.45328563358074364</v>
      </c>
      <c r="AS72" s="9">
        <f>+AR72/(1+'Key Vars Assumptions'!$B$10)</f>
        <v>0.43795713389443836</v>
      </c>
      <c r="AT72" s="9">
        <f>+AS72/(1+'Key Vars Assumptions'!$B$10)</f>
        <v>0.42314698926998878</v>
      </c>
    </row>
    <row r="73" spans="1:46" ht="15" thickBot="1" x14ac:dyDescent="0.4">
      <c r="A73" s="8"/>
      <c r="B73" s="8"/>
      <c r="C73" s="8"/>
      <c r="D73" s="191" t="s">
        <v>56</v>
      </c>
      <c r="E73" s="191"/>
      <c r="F73" s="191"/>
      <c r="G73" s="12"/>
      <c r="H73" s="12"/>
      <c r="I73" s="12"/>
      <c r="J73" s="12"/>
      <c r="K73" s="12"/>
      <c r="L73" s="23"/>
      <c r="S73" s="68">
        <f>SUM(V73:AT73)</f>
        <v>5148459.5902837552</v>
      </c>
      <c r="T73" s="67"/>
      <c r="U73" s="12"/>
      <c r="V73" s="85">
        <f>+V70*V72</f>
        <v>113043.47826086957</v>
      </c>
      <c r="W73" s="85">
        <f t="shared" ref="W73:AT73" si="22">+W70*W72</f>
        <v>4457836.5889519015</v>
      </c>
      <c r="X73" s="85">
        <f t="shared" si="22"/>
        <v>1335149.3949711961</v>
      </c>
      <c r="Y73" s="85">
        <f t="shared" si="22"/>
        <v>0</v>
      </c>
      <c r="Z73" s="85">
        <f t="shared" si="22"/>
        <v>0</v>
      </c>
      <c r="AA73" s="85">
        <f t="shared" si="22"/>
        <v>0</v>
      </c>
      <c r="AB73" s="85">
        <f t="shared" si="22"/>
        <v>0</v>
      </c>
      <c r="AC73" s="85">
        <f t="shared" si="22"/>
        <v>0</v>
      </c>
      <c r="AD73" s="85">
        <f t="shared" si="22"/>
        <v>0</v>
      </c>
      <c r="AE73" s="85">
        <f t="shared" si="22"/>
        <v>0</v>
      </c>
      <c r="AF73" s="85">
        <f t="shared" si="22"/>
        <v>0</v>
      </c>
      <c r="AG73" s="85">
        <f t="shared" si="22"/>
        <v>0</v>
      </c>
      <c r="AH73" s="85">
        <f t="shared" si="22"/>
        <v>0</v>
      </c>
      <c r="AI73" s="85">
        <f t="shared" si="22"/>
        <v>0</v>
      </c>
      <c r="AJ73" s="85">
        <f t="shared" si="22"/>
        <v>0</v>
      </c>
      <c r="AK73" s="85">
        <f t="shared" si="22"/>
        <v>0</v>
      </c>
      <c r="AL73" s="85">
        <f t="shared" si="22"/>
        <v>0</v>
      </c>
      <c r="AM73" s="85">
        <f t="shared" si="22"/>
        <v>0</v>
      </c>
      <c r="AN73" s="85">
        <f t="shared" si="22"/>
        <v>0</v>
      </c>
      <c r="AO73" s="85">
        <f t="shared" si="22"/>
        <v>0</v>
      </c>
      <c r="AP73" s="85">
        <f t="shared" si="22"/>
        <v>0</v>
      </c>
      <c r="AQ73" s="85">
        <f t="shared" si="22"/>
        <v>0</v>
      </c>
      <c r="AR73" s="85">
        <f t="shared" si="22"/>
        <v>0</v>
      </c>
      <c r="AS73" s="85">
        <f t="shared" si="22"/>
        <v>0</v>
      </c>
      <c r="AT73" s="85">
        <f t="shared" si="22"/>
        <v>-757569.8719002119</v>
      </c>
    </row>
    <row r="74" spans="1:46" ht="15" thickBot="1" x14ac:dyDescent="0.4">
      <c r="S74" s="64"/>
      <c r="T74" s="64"/>
    </row>
    <row r="75" spans="1:46" ht="15" thickBot="1" x14ac:dyDescent="0.4">
      <c r="A75" s="8"/>
      <c r="B75" s="8"/>
      <c r="C75" s="8"/>
      <c r="D75" s="191" t="s">
        <v>58</v>
      </c>
      <c r="E75" s="191"/>
      <c r="F75" s="191"/>
      <c r="G75" s="8"/>
      <c r="H75" s="8"/>
      <c r="I75" s="8"/>
      <c r="J75" s="8"/>
      <c r="K75" s="8"/>
      <c r="L75" s="10"/>
      <c r="S75" s="68">
        <f>+S53+S73</f>
        <v>8492340.2062737942</v>
      </c>
      <c r="T75" s="65"/>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row>
    <row r="76" spans="1:46" x14ac:dyDescent="0.35">
      <c r="S76" s="64"/>
      <c r="T76" s="64"/>
    </row>
    <row r="77" spans="1:46" s="104" customFormat="1" x14ac:dyDescent="0.35">
      <c r="A77" s="14" t="s">
        <v>129</v>
      </c>
      <c r="B77" s="101"/>
      <c r="C77" s="101"/>
      <c r="L77" s="5"/>
    </row>
    <row r="78" spans="1:46" s="104" customFormat="1" x14ac:dyDescent="0.35">
      <c r="A78" s="15" t="s">
        <v>30</v>
      </c>
      <c r="B78" s="15" t="s">
        <v>31</v>
      </c>
      <c r="C78" s="15"/>
      <c r="D78" s="15" t="s">
        <v>130</v>
      </c>
      <c r="L78" s="5"/>
      <c r="S78" s="16" t="s">
        <v>49</v>
      </c>
      <c r="T78" s="16" t="s">
        <v>48</v>
      </c>
      <c r="U78" s="17"/>
      <c r="V78" s="16" t="s">
        <v>4</v>
      </c>
      <c r="W78" s="16" t="s">
        <v>5</v>
      </c>
      <c r="X78" s="16" t="s">
        <v>6</v>
      </c>
      <c r="Y78" s="16" t="s">
        <v>7</v>
      </c>
      <c r="Z78" s="16" t="s">
        <v>8</v>
      </c>
      <c r="AA78" s="16" t="s">
        <v>9</v>
      </c>
      <c r="AB78" s="16" t="s">
        <v>10</v>
      </c>
      <c r="AC78" s="16" t="s">
        <v>11</v>
      </c>
      <c r="AD78" s="16" t="s">
        <v>12</v>
      </c>
      <c r="AE78" s="16" t="s">
        <v>13</v>
      </c>
      <c r="AF78" s="16" t="s">
        <v>14</v>
      </c>
      <c r="AG78" s="16" t="s">
        <v>15</v>
      </c>
      <c r="AH78" s="16" t="s">
        <v>16</v>
      </c>
      <c r="AI78" s="16" t="s">
        <v>17</v>
      </c>
      <c r="AJ78" s="16" t="s">
        <v>18</v>
      </c>
      <c r="AK78" s="16" t="s">
        <v>19</v>
      </c>
      <c r="AL78" s="16" t="s">
        <v>20</v>
      </c>
      <c r="AM78" s="16" t="s">
        <v>21</v>
      </c>
      <c r="AN78" s="16" t="s">
        <v>22</v>
      </c>
      <c r="AO78" s="16" t="s">
        <v>23</v>
      </c>
      <c r="AP78" s="16" t="s">
        <v>24</v>
      </c>
      <c r="AQ78" s="16" t="s">
        <v>25</v>
      </c>
      <c r="AR78" s="16" t="s">
        <v>26</v>
      </c>
      <c r="AS78" s="16" t="s">
        <v>27</v>
      </c>
      <c r="AT78" s="16" t="s">
        <v>28</v>
      </c>
    </row>
    <row r="79" spans="1:46" x14ac:dyDescent="0.35">
      <c r="L79"/>
      <c r="P79"/>
      <c r="Q79"/>
    </row>
    <row r="80" spans="1:46" s="104" customFormat="1" x14ac:dyDescent="0.35">
      <c r="A80" s="101" t="s">
        <v>59</v>
      </c>
      <c r="B80" s="101" t="s">
        <v>79</v>
      </c>
      <c r="C80" s="18" t="s">
        <v>130</v>
      </c>
      <c r="D80" s="99">
        <v>9401083</v>
      </c>
      <c r="L80" s="5"/>
      <c r="S80" s="102">
        <f>NPV('Key Vars Assumptions'!$B$10,V80:AT80)</f>
        <v>6080724.9676402714</v>
      </c>
      <c r="T80" s="102">
        <f t="shared" ref="T80" si="23">SUM(V80:AT80)</f>
        <v>9401083</v>
      </c>
      <c r="V80" s="30">
        <v>3062</v>
      </c>
      <c r="W80" s="30">
        <v>130656</v>
      </c>
      <c r="X80" s="30">
        <v>362234</v>
      </c>
      <c r="Y80" s="30">
        <v>436536</v>
      </c>
      <c r="Z80" s="30">
        <v>436075</v>
      </c>
      <c r="AA80" s="30">
        <v>436228</v>
      </c>
      <c r="AB80" s="30">
        <v>436228</v>
      </c>
      <c r="AC80" s="30">
        <v>436228</v>
      </c>
      <c r="AD80" s="30">
        <v>436228</v>
      </c>
      <c r="AE80" s="30">
        <v>436228</v>
      </c>
      <c r="AF80" s="30">
        <v>436228</v>
      </c>
      <c r="AG80" s="30">
        <v>436228</v>
      </c>
      <c r="AH80" s="30">
        <v>436228</v>
      </c>
      <c r="AI80" s="30">
        <v>397546</v>
      </c>
      <c r="AJ80" s="30">
        <v>397546</v>
      </c>
      <c r="AK80" s="30">
        <v>397546</v>
      </c>
      <c r="AL80" s="30">
        <v>397546</v>
      </c>
      <c r="AM80" s="30">
        <v>397546</v>
      </c>
      <c r="AN80" s="30">
        <v>397546</v>
      </c>
      <c r="AO80" s="30">
        <v>397546</v>
      </c>
      <c r="AP80" s="30">
        <v>397546</v>
      </c>
      <c r="AQ80" s="30">
        <v>395622</v>
      </c>
      <c r="AR80" s="30">
        <v>335248</v>
      </c>
      <c r="AS80" s="30">
        <v>315729</v>
      </c>
      <c r="AT80" s="30">
        <v>315729</v>
      </c>
    </row>
    <row r="81" spans="4:49" s="104" customFormat="1" x14ac:dyDescent="0.35">
      <c r="L81" s="5"/>
    </row>
    <row r="82" spans="4:49" s="104" customFormat="1" ht="15" thickBot="1" x14ac:dyDescent="0.4">
      <c r="L82" s="5"/>
      <c r="U82" s="9">
        <v>1</v>
      </c>
      <c r="V82" s="9">
        <f>+U82/(1+'Key Vars Assumptions'!$B$10)</f>
        <v>0.96618357487922713</v>
      </c>
      <c r="W82" s="9">
        <f>+V82/(1+'Key Vars Assumptions'!$B$10)</f>
        <v>0.93351070036640305</v>
      </c>
      <c r="X82" s="9">
        <f>+W82/(1+'Key Vars Assumptions'!$B$10)</f>
        <v>0.90194270566802237</v>
      </c>
      <c r="Y82" s="9">
        <f>+X82/(1+'Key Vars Assumptions'!$B$10)</f>
        <v>0.87144222769857238</v>
      </c>
      <c r="Z82" s="9">
        <f>+Y82/(1+'Key Vars Assumptions'!$B$10)</f>
        <v>0.84197316685852408</v>
      </c>
      <c r="AA82" s="9">
        <f>+Z82/(1+'Key Vars Assumptions'!$B$10)</f>
        <v>0.81350064430775282</v>
      </c>
      <c r="AB82" s="9">
        <f>+AA82/(1+'Key Vars Assumptions'!$B$10)</f>
        <v>0.78599096068381924</v>
      </c>
      <c r="AC82" s="9">
        <f>+AB82/(1+'Key Vars Assumptions'!$B$10)</f>
        <v>0.75941155621625056</v>
      </c>
      <c r="AD82" s="9">
        <f>+AC82/(1+'Key Vars Assumptions'!$B$10)</f>
        <v>0.73373097218961414</v>
      </c>
      <c r="AE82" s="9">
        <f>+AD82/(1+'Key Vars Assumptions'!$B$10)</f>
        <v>0.70891881370977217</v>
      </c>
      <c r="AF82" s="9">
        <f>+AE82/(1+'Key Vars Assumptions'!$B$10)</f>
        <v>0.68494571372924851</v>
      </c>
      <c r="AG82" s="9">
        <f>+AF82/(1+'Key Vars Assumptions'!$B$10)</f>
        <v>0.66178329828912907</v>
      </c>
      <c r="AH82" s="9">
        <f>+AG82/(1+'Key Vars Assumptions'!$B$10)</f>
        <v>0.63940415293635666</v>
      </c>
      <c r="AI82" s="9">
        <f>+AH82/(1+'Key Vars Assumptions'!$B$10)</f>
        <v>0.61778179027667313</v>
      </c>
      <c r="AJ82" s="9">
        <f>+AI82/(1+'Key Vars Assumptions'!$B$10)</f>
        <v>0.59689061862480497</v>
      </c>
      <c r="AK82" s="9">
        <f>+AJ82/(1+'Key Vars Assumptions'!$B$10)</f>
        <v>0.57670591171478747</v>
      </c>
      <c r="AL82" s="9">
        <f>+AK82/(1+'Key Vars Assumptions'!$B$10)</f>
        <v>0.55720377943457733</v>
      </c>
      <c r="AM82" s="9">
        <f>+AL82/(1+'Key Vars Assumptions'!$B$10)</f>
        <v>0.53836113955031628</v>
      </c>
      <c r="AN82" s="9">
        <f>+AM82/(1+'Key Vars Assumptions'!$B$10)</f>
        <v>0.520155690386779</v>
      </c>
      <c r="AO82" s="9">
        <f>+AN82/(1+'Key Vars Assumptions'!$B$10)</f>
        <v>0.50256588443167061</v>
      </c>
      <c r="AP82" s="9">
        <f>+AO82/(1+'Key Vars Assumptions'!$B$10)</f>
        <v>0.48557090283253201</v>
      </c>
      <c r="AQ82" s="9">
        <f>+AP82/(1+'Key Vars Assumptions'!$B$10)</f>
        <v>0.46915063075606961</v>
      </c>
      <c r="AR82" s="9">
        <f>+AQ82/(1+'Key Vars Assumptions'!$B$10)</f>
        <v>0.45328563358074364</v>
      </c>
      <c r="AS82" s="9">
        <f>+AR82/(1+'Key Vars Assumptions'!$B$10)</f>
        <v>0.43795713389443836</v>
      </c>
      <c r="AT82" s="9">
        <f>+AS82/(1+'Key Vars Assumptions'!$B$10)</f>
        <v>0.42314698926998878</v>
      </c>
    </row>
    <row r="83" spans="4:49" s="104" customFormat="1" ht="15" thickBot="1" x14ac:dyDescent="0.4">
      <c r="D83"/>
      <c r="E83"/>
      <c r="F83"/>
      <c r="G83"/>
      <c r="H83"/>
      <c r="I83"/>
      <c r="J83"/>
      <c r="K83"/>
      <c r="L83" s="5"/>
      <c r="M83"/>
      <c r="N83"/>
      <c r="O83"/>
      <c r="R83"/>
      <c r="S83" s="37">
        <f>SUM(V83:AT83)</f>
        <v>6080724.9676402705</v>
      </c>
      <c r="U83" s="12"/>
      <c r="V83" s="30">
        <f>+V80*V82</f>
        <v>2958.4541062801936</v>
      </c>
      <c r="W83" s="30">
        <f t="shared" ref="W83:AT83" si="24">+W80*W82</f>
        <v>121968.77406707275</v>
      </c>
      <c r="X83" s="30">
        <f t="shared" si="24"/>
        <v>326714.31404495041</v>
      </c>
      <c r="Y83" s="30">
        <f t="shared" si="24"/>
        <v>380415.904310624</v>
      </c>
      <c r="Z83" s="30">
        <f t="shared" si="24"/>
        <v>367163.44873783091</v>
      </c>
      <c r="AA83" s="30">
        <f t="shared" si="24"/>
        <v>354871.75906508241</v>
      </c>
      <c r="AB83" s="30">
        <f t="shared" si="24"/>
        <v>342871.26479718112</v>
      </c>
      <c r="AC83" s="30">
        <f t="shared" si="24"/>
        <v>331276.58434510254</v>
      </c>
      <c r="AD83" s="30">
        <f t="shared" si="24"/>
        <v>320073.99453633098</v>
      </c>
      <c r="AE83" s="30">
        <f t="shared" si="24"/>
        <v>309250.23626698647</v>
      </c>
      <c r="AF83" s="30">
        <f t="shared" si="24"/>
        <v>298792.49880868261</v>
      </c>
      <c r="AG83" s="30">
        <f t="shared" si="24"/>
        <v>288688.40464607021</v>
      </c>
      <c r="AH83" s="30">
        <f t="shared" si="24"/>
        <v>278925.99482712097</v>
      </c>
      <c r="AI83" s="30">
        <f t="shared" si="24"/>
        <v>245596.67959733031</v>
      </c>
      <c r="AJ83" s="30">
        <f t="shared" si="24"/>
        <v>237291.47787181672</v>
      </c>
      <c r="AK83" s="30">
        <f t="shared" si="24"/>
        <v>229267.12837856691</v>
      </c>
      <c r="AL83" s="30">
        <f t="shared" si="24"/>
        <v>221514.13369909849</v>
      </c>
      <c r="AM83" s="30">
        <f t="shared" si="24"/>
        <v>214023.31758367002</v>
      </c>
      <c r="AN83" s="30">
        <f t="shared" si="24"/>
        <v>206785.81409050245</v>
      </c>
      <c r="AO83" s="30">
        <f t="shared" si="24"/>
        <v>199793.05709227291</v>
      </c>
      <c r="AP83" s="30">
        <f t="shared" si="24"/>
        <v>193036.77013746178</v>
      </c>
      <c r="AQ83" s="30">
        <f t="shared" si="24"/>
        <v>185606.31084097776</v>
      </c>
      <c r="AR83" s="30">
        <f t="shared" si="24"/>
        <v>151963.10208667716</v>
      </c>
      <c r="AS83" s="30">
        <f t="shared" si="24"/>
        <v>138275.76792735714</v>
      </c>
      <c r="AT83" s="30">
        <f t="shared" si="24"/>
        <v>133599.77577522429</v>
      </c>
    </row>
    <row r="84" spans="4:49" x14ac:dyDescent="0.35">
      <c r="AW84" s="104"/>
    </row>
  </sheetData>
  <mergeCells count="3">
    <mergeCell ref="D73:F73"/>
    <mergeCell ref="D75:F75"/>
    <mergeCell ref="D56:F56"/>
  </mergeCells>
  <pageMargins left="0.25" right="0.25" top="0.75" bottom="0.75" header="0.3" footer="0.3"/>
  <pageSetup paperSize="8" scale="40" fitToHeight="0" orientation="landscape" horizontalDpi="4294967293" verticalDpi="300"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V82"/>
  <sheetViews>
    <sheetView workbookViewId="0">
      <pane xSplit="3" ySplit="4" topLeftCell="D41" activePane="bottomRight" state="frozen"/>
      <selection pane="topRight" activeCell="D1" sqref="D1"/>
      <selection pane="bottomLeft" activeCell="A5" sqref="A5"/>
      <selection pane="bottomRight" activeCell="R73" sqref="R73"/>
    </sheetView>
  </sheetViews>
  <sheetFormatPr defaultColWidth="9.1796875" defaultRowHeight="14.5" x14ac:dyDescent="0.35"/>
  <cols>
    <col min="1" max="1" width="9.1796875" style="104"/>
    <col min="2" max="2" width="11.81640625" style="104" bestFit="1" customWidth="1"/>
    <col min="3" max="3" width="25.54296875" style="104" bestFit="1" customWidth="1"/>
    <col min="4" max="5" width="10.81640625" style="104" bestFit="1" customWidth="1"/>
    <col min="6" max="6" width="9.1796875" style="104"/>
    <col min="7" max="7" width="9.54296875" style="104" bestFit="1" customWidth="1"/>
    <col min="8" max="8" width="9.7265625" style="104" customWidth="1"/>
    <col min="9" max="9" width="10.81640625" style="104" bestFit="1" customWidth="1"/>
    <col min="10" max="10" width="8.54296875" style="104" bestFit="1" customWidth="1"/>
    <col min="11" max="11" width="11.1796875" style="104" customWidth="1"/>
    <col min="12" max="12" width="9.54296875" style="5" bestFit="1" customWidth="1"/>
    <col min="13" max="13" width="9.1796875" style="104"/>
    <col min="14" max="14" width="9.54296875" style="104" bestFit="1" customWidth="1"/>
    <col min="15" max="15" width="10.453125" style="104" customWidth="1"/>
    <col min="16" max="16" width="9.54296875" style="104" customWidth="1"/>
    <col min="17" max="17" width="9.453125" style="104" customWidth="1"/>
    <col min="18" max="19" width="10.81640625" style="104" bestFit="1" customWidth="1"/>
    <col min="20" max="21" width="9.54296875" style="104" bestFit="1" customWidth="1"/>
    <col min="22" max="23" width="10.81640625" style="104" bestFit="1" customWidth="1"/>
    <col min="24" max="26" width="9.54296875" style="104" bestFit="1" customWidth="1"/>
    <col min="27" max="31" width="9.1796875" style="104"/>
    <col min="32" max="32" width="9.54296875" style="104" bestFit="1" customWidth="1"/>
    <col min="33" max="41" width="9.1796875" style="104"/>
    <col min="42" max="42" width="9.54296875" style="104" bestFit="1" customWidth="1"/>
    <col min="43" max="46" width="9.1796875" style="104"/>
    <col min="47" max="47" width="19.26953125" style="104" customWidth="1"/>
    <col min="48" max="16384" width="9.1796875" style="104"/>
  </cols>
  <sheetData>
    <row r="1" spans="1:47" ht="15.5" x14ac:dyDescent="0.35">
      <c r="A1" s="19" t="s">
        <v>181</v>
      </c>
    </row>
    <row r="2" spans="1:47" x14ac:dyDescent="0.35">
      <c r="A2" s="101" t="s">
        <v>46</v>
      </c>
      <c r="B2" s="101"/>
      <c r="C2" s="101"/>
      <c r="D2" s="101"/>
      <c r="E2" s="101"/>
      <c r="F2" s="101"/>
      <c r="G2" s="101"/>
      <c r="H2" s="101"/>
      <c r="I2" s="101"/>
      <c r="J2" s="101"/>
      <c r="K2" s="101"/>
      <c r="L2" s="103"/>
    </row>
    <row r="3" spans="1:47" ht="22" x14ac:dyDescent="0.35">
      <c r="A3" s="15" t="s">
        <v>30</v>
      </c>
      <c r="B3" s="15" t="s">
        <v>31</v>
      </c>
      <c r="C3" s="15"/>
      <c r="D3" s="16" t="s">
        <v>32</v>
      </c>
      <c r="E3" s="16" t="s">
        <v>37</v>
      </c>
      <c r="F3" s="16" t="s">
        <v>35</v>
      </c>
      <c r="G3" s="16" t="s">
        <v>36</v>
      </c>
      <c r="H3" s="16" t="s">
        <v>38</v>
      </c>
      <c r="I3" s="16" t="s">
        <v>78</v>
      </c>
      <c r="J3" s="16" t="s">
        <v>40</v>
      </c>
      <c r="K3" s="16" t="s">
        <v>41</v>
      </c>
      <c r="L3" s="16" t="s">
        <v>42</v>
      </c>
      <c r="M3" s="16" t="s">
        <v>86</v>
      </c>
      <c r="N3" s="16" t="s">
        <v>91</v>
      </c>
      <c r="O3" s="16" t="s">
        <v>127</v>
      </c>
      <c r="P3" s="55" t="s">
        <v>51</v>
      </c>
      <c r="R3" s="16" t="s">
        <v>49</v>
      </c>
      <c r="S3" s="16" t="s">
        <v>48</v>
      </c>
      <c r="T3" s="17"/>
      <c r="U3" s="16" t="s">
        <v>4</v>
      </c>
      <c r="V3" s="16" t="s">
        <v>5</v>
      </c>
      <c r="W3" s="16" t="s">
        <v>6</v>
      </c>
      <c r="X3" s="16" t="s">
        <v>7</v>
      </c>
      <c r="Y3" s="16" t="s">
        <v>8</v>
      </c>
      <c r="Z3" s="16" t="s">
        <v>9</v>
      </c>
      <c r="AA3" s="16" t="s">
        <v>10</v>
      </c>
      <c r="AB3" s="16" t="s">
        <v>11</v>
      </c>
      <c r="AC3" s="16" t="s">
        <v>12</v>
      </c>
      <c r="AD3" s="16" t="s">
        <v>13</v>
      </c>
      <c r="AE3" s="16" t="s">
        <v>14</v>
      </c>
      <c r="AF3" s="16" t="s">
        <v>15</v>
      </c>
      <c r="AG3" s="16" t="s">
        <v>16</v>
      </c>
      <c r="AH3" s="16" t="s">
        <v>17</v>
      </c>
      <c r="AI3" s="16" t="s">
        <v>18</v>
      </c>
      <c r="AJ3" s="16" t="s">
        <v>19</v>
      </c>
      <c r="AK3" s="16" t="s">
        <v>20</v>
      </c>
      <c r="AL3" s="16" t="s">
        <v>21</v>
      </c>
      <c r="AM3" s="16" t="s">
        <v>22</v>
      </c>
      <c r="AN3" s="16" t="s">
        <v>23</v>
      </c>
      <c r="AO3" s="16" t="s">
        <v>24</v>
      </c>
      <c r="AP3" s="16" t="s">
        <v>25</v>
      </c>
      <c r="AQ3" s="16" t="s">
        <v>26</v>
      </c>
      <c r="AR3" s="16" t="s">
        <v>27</v>
      </c>
      <c r="AS3" s="16" t="s">
        <v>28</v>
      </c>
      <c r="AU3" s="16" t="s">
        <v>101</v>
      </c>
    </row>
    <row r="4" spans="1:47" x14ac:dyDescent="0.35">
      <c r="A4" s="101"/>
      <c r="B4" s="101"/>
      <c r="C4" s="101"/>
      <c r="D4" s="103"/>
      <c r="E4" s="103"/>
      <c r="F4" s="103"/>
      <c r="G4" s="103"/>
      <c r="H4" s="103"/>
      <c r="I4" s="103"/>
      <c r="J4" s="103"/>
      <c r="K4" s="103"/>
      <c r="L4" s="103"/>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row>
    <row r="5" spans="1:47" x14ac:dyDescent="0.35">
      <c r="A5" s="101" t="s">
        <v>33</v>
      </c>
      <c r="B5" s="101" t="s">
        <v>34</v>
      </c>
      <c r="C5" s="101" t="s">
        <v>32</v>
      </c>
      <c r="D5" s="71">
        <f>+'Option 5A'!D5</f>
        <v>465750</v>
      </c>
      <c r="E5" s="72"/>
      <c r="F5" s="72"/>
      <c r="G5" s="72"/>
      <c r="H5" s="72"/>
      <c r="I5" s="72"/>
      <c r="J5" s="72"/>
      <c r="K5" s="72"/>
      <c r="L5" s="72"/>
      <c r="M5" s="72"/>
      <c r="N5" s="72"/>
      <c r="O5" s="72"/>
      <c r="P5" s="72"/>
      <c r="R5" s="102">
        <f>NPV('Key Vars Assumptions'!$B$10,U5:AS5)</f>
        <v>430127.0002975284</v>
      </c>
      <c r="S5" s="102">
        <f t="shared" ref="S5:S17" si="0">SUM(U5:AS5)</f>
        <v>465750</v>
      </c>
      <c r="T5" s="31"/>
      <c r="U5" s="102">
        <f>+'Option 5A'!U5</f>
        <v>107750</v>
      </c>
      <c r="V5" s="102">
        <f>+'Option 5A'!V5</f>
        <v>99000</v>
      </c>
      <c r="W5" s="102">
        <f>+'Option 5A'!W5</f>
        <v>259000</v>
      </c>
      <c r="X5" s="102">
        <f>+'Option 5A'!X5</f>
        <v>0</v>
      </c>
      <c r="Y5" s="102">
        <f>+'Option 5A'!Y5</f>
        <v>0</v>
      </c>
      <c r="Z5" s="102">
        <f>+'Option 5A'!Z5</f>
        <v>0</v>
      </c>
      <c r="AA5" s="102">
        <f>+'Option 5A'!AA5</f>
        <v>0</v>
      </c>
      <c r="AB5" s="102">
        <f>+'Option 5A'!AB5</f>
        <v>0</v>
      </c>
      <c r="AC5" s="102">
        <f>+'Option 5A'!AC5</f>
        <v>0</v>
      </c>
      <c r="AD5" s="102">
        <f>+'Option 5A'!AD5</f>
        <v>0</v>
      </c>
      <c r="AE5" s="102">
        <f>+'Option 5A'!AE5</f>
        <v>0</v>
      </c>
      <c r="AF5" s="102">
        <f>+'Option 5A'!AF5</f>
        <v>0</v>
      </c>
      <c r="AG5" s="102">
        <f>+'Option 5A'!AG5</f>
        <v>0</v>
      </c>
      <c r="AH5" s="102">
        <f>+'Option 5A'!AH5</f>
        <v>0</v>
      </c>
      <c r="AI5" s="102">
        <f>+'Option 5A'!AI5</f>
        <v>0</v>
      </c>
      <c r="AJ5" s="102">
        <f>+'Option 5A'!AJ5</f>
        <v>0</v>
      </c>
      <c r="AK5" s="102">
        <f>+'Option 5A'!AK5</f>
        <v>0</v>
      </c>
      <c r="AL5" s="102">
        <f>+'Option 5A'!AL5</f>
        <v>0</v>
      </c>
      <c r="AM5" s="102">
        <f>+'Option 5A'!AM5</f>
        <v>0</v>
      </c>
      <c r="AN5" s="102">
        <f>+'Option 5A'!AN5</f>
        <v>0</v>
      </c>
      <c r="AO5" s="102">
        <f>+'Option 5A'!AO5</f>
        <v>0</v>
      </c>
      <c r="AP5" s="102">
        <f>+'Option 5A'!AP5</f>
        <v>0</v>
      </c>
      <c r="AQ5" s="102">
        <f>+'Option 5A'!AQ5</f>
        <v>0</v>
      </c>
      <c r="AR5" s="102">
        <f>+'Option 5A'!AR5</f>
        <v>0</v>
      </c>
      <c r="AS5" s="102">
        <f>+'Option 5A'!AS5</f>
        <v>0</v>
      </c>
    </row>
    <row r="6" spans="1:47" x14ac:dyDescent="0.35">
      <c r="A6" s="101" t="s">
        <v>33</v>
      </c>
      <c r="B6" s="101" t="s">
        <v>34</v>
      </c>
      <c r="C6" s="101" t="s">
        <v>37</v>
      </c>
      <c r="D6" s="73"/>
      <c r="E6" s="71">
        <f>+'Option 5A'!E6</f>
        <v>180015</v>
      </c>
      <c r="F6" s="73"/>
      <c r="G6" s="73"/>
      <c r="H6" s="73"/>
      <c r="I6" s="73"/>
      <c r="J6" s="73"/>
      <c r="K6" s="73"/>
      <c r="L6" s="73"/>
      <c r="M6" s="73"/>
      <c r="N6" s="73"/>
      <c r="O6" s="73"/>
      <c r="P6" s="73"/>
      <c r="R6" s="102">
        <f>NPV('Key Vars Assumptions'!$B$10,U6:AS6)</f>
        <v>0</v>
      </c>
      <c r="S6" s="102">
        <f t="shared" si="0"/>
        <v>0</v>
      </c>
      <c r="T6" s="31"/>
      <c r="U6" s="102">
        <f>+'Option 5A'!U6</f>
        <v>0</v>
      </c>
      <c r="V6" s="102">
        <f>+'Option 5A'!V6</f>
        <v>0</v>
      </c>
      <c r="W6" s="102">
        <f>+'Option 5A'!W6</f>
        <v>0</v>
      </c>
      <c r="X6" s="102">
        <f>+'Option 5A'!X6</f>
        <v>0</v>
      </c>
      <c r="Y6" s="102">
        <f>+'Option 5A'!Y6</f>
        <v>0</v>
      </c>
      <c r="Z6" s="102">
        <f>+'Option 5A'!Z6</f>
        <v>0</v>
      </c>
      <c r="AA6" s="102">
        <f>+'Option 5A'!AA6</f>
        <v>0</v>
      </c>
      <c r="AB6" s="102">
        <f>+'Option 5A'!AB6</f>
        <v>0</v>
      </c>
      <c r="AC6" s="102">
        <f>+'Option 5A'!AC6</f>
        <v>0</v>
      </c>
      <c r="AD6" s="102">
        <f>+'Option 5A'!AD6</f>
        <v>0</v>
      </c>
      <c r="AE6" s="102">
        <f>+'Option 5A'!AE6</f>
        <v>0</v>
      </c>
      <c r="AF6" s="102">
        <f>+'Option 5A'!AF6</f>
        <v>0</v>
      </c>
      <c r="AG6" s="102">
        <f>+'Option 5A'!AG6</f>
        <v>0</v>
      </c>
      <c r="AH6" s="102">
        <f>+'Option 5A'!AH6</f>
        <v>0</v>
      </c>
      <c r="AI6" s="102">
        <f>+'Option 5A'!AI6</f>
        <v>0</v>
      </c>
      <c r="AJ6" s="102">
        <f>+'Option 5A'!AJ6</f>
        <v>0</v>
      </c>
      <c r="AK6" s="102">
        <f>+'Option 5A'!AK6</f>
        <v>0</v>
      </c>
      <c r="AL6" s="102">
        <f>+'Option 5A'!AL6</f>
        <v>0</v>
      </c>
      <c r="AM6" s="102">
        <f>+'Option 5A'!AM6</f>
        <v>0</v>
      </c>
      <c r="AN6" s="102">
        <f>+'Option 5A'!AN6</f>
        <v>0</v>
      </c>
      <c r="AO6" s="102">
        <f>+'Option 5A'!AO6</f>
        <v>0</v>
      </c>
      <c r="AP6" s="102">
        <f>+'Option 5A'!AP6</f>
        <v>0</v>
      </c>
      <c r="AQ6" s="102">
        <f>+'Option 5A'!AQ6</f>
        <v>0</v>
      </c>
      <c r="AR6" s="102">
        <f>+'Option 5A'!AR6</f>
        <v>0</v>
      </c>
      <c r="AS6" s="102">
        <f>+'Option 5A'!AS6</f>
        <v>0</v>
      </c>
    </row>
    <row r="7" spans="1:47" x14ac:dyDescent="0.35">
      <c r="A7" s="101" t="s">
        <v>33</v>
      </c>
      <c r="B7" s="101" t="s">
        <v>34</v>
      </c>
      <c r="C7" s="101" t="s">
        <v>35</v>
      </c>
      <c r="D7" s="73"/>
      <c r="E7" s="73"/>
      <c r="F7" s="71">
        <f>+'Option 5A'!F7</f>
        <v>8136</v>
      </c>
      <c r="G7" s="72"/>
      <c r="H7" s="73"/>
      <c r="I7" s="73"/>
      <c r="J7" s="73"/>
      <c r="K7" s="73"/>
      <c r="L7" s="73"/>
      <c r="M7" s="73"/>
      <c r="N7" s="73"/>
      <c r="O7" s="73"/>
      <c r="P7" s="73"/>
      <c r="R7" s="102">
        <f>NPV('Key Vars Assumptions'!$B$10,U7:AS7)</f>
        <v>0</v>
      </c>
      <c r="S7" s="102">
        <f t="shared" si="0"/>
        <v>0</v>
      </c>
      <c r="T7" s="31"/>
      <c r="U7" s="102">
        <f>+'Option 5A'!U7</f>
        <v>0</v>
      </c>
      <c r="V7" s="102">
        <f>+'Option 5A'!V7</f>
        <v>0</v>
      </c>
      <c r="W7" s="102">
        <f>+'Option 5A'!W7</f>
        <v>0</v>
      </c>
      <c r="X7" s="102">
        <f>+'Option 5A'!X7</f>
        <v>0</v>
      </c>
      <c r="Y7" s="102">
        <f>+'Option 5A'!Y7</f>
        <v>0</v>
      </c>
      <c r="Z7" s="102">
        <f>+'Option 5A'!Z7</f>
        <v>0</v>
      </c>
      <c r="AA7" s="102">
        <f>+'Option 5A'!AA7</f>
        <v>0</v>
      </c>
      <c r="AB7" s="102">
        <f>+'Option 5A'!AB7</f>
        <v>0</v>
      </c>
      <c r="AC7" s="102">
        <f>+'Option 5A'!AC7</f>
        <v>0</v>
      </c>
      <c r="AD7" s="102">
        <f>+'Option 5A'!AD7</f>
        <v>0</v>
      </c>
      <c r="AE7" s="102">
        <f>+'Option 5A'!AE7</f>
        <v>0</v>
      </c>
      <c r="AF7" s="102">
        <f>+'Option 5A'!AF7</f>
        <v>0</v>
      </c>
      <c r="AG7" s="102">
        <f>+'Option 5A'!AG7</f>
        <v>0</v>
      </c>
      <c r="AH7" s="102">
        <f>+'Option 5A'!AH7</f>
        <v>0</v>
      </c>
      <c r="AI7" s="102">
        <f>+'Option 5A'!AI7</f>
        <v>0</v>
      </c>
      <c r="AJ7" s="102">
        <f>+'Option 5A'!AJ7</f>
        <v>0</v>
      </c>
      <c r="AK7" s="102">
        <f>+'Option 5A'!AK7</f>
        <v>0</v>
      </c>
      <c r="AL7" s="102">
        <f>+'Option 5A'!AL7</f>
        <v>0</v>
      </c>
      <c r="AM7" s="102">
        <f>+'Option 5A'!AM7</f>
        <v>0</v>
      </c>
      <c r="AN7" s="102">
        <f>+'Option 5A'!AN7</f>
        <v>0</v>
      </c>
      <c r="AO7" s="102">
        <f>+'Option 5A'!AO7</f>
        <v>0</v>
      </c>
      <c r="AP7" s="102">
        <f>+'Option 5A'!AP7</f>
        <v>0</v>
      </c>
      <c r="AQ7" s="102">
        <f>+'Option 5A'!AQ7</f>
        <v>0</v>
      </c>
      <c r="AR7" s="102">
        <f>+'Option 5A'!AR7</f>
        <v>0</v>
      </c>
      <c r="AS7" s="102">
        <f>+'Option 5A'!AS7</f>
        <v>0</v>
      </c>
    </row>
    <row r="8" spans="1:47" x14ac:dyDescent="0.35">
      <c r="A8" s="101" t="s">
        <v>33</v>
      </c>
      <c r="B8" s="101" t="s">
        <v>34</v>
      </c>
      <c r="C8" s="101" t="s">
        <v>36</v>
      </c>
      <c r="D8" s="73"/>
      <c r="E8" s="73"/>
      <c r="F8" s="73"/>
      <c r="G8" s="71">
        <f>+'Option 5A'!G8</f>
        <v>4842</v>
      </c>
      <c r="H8" s="73"/>
      <c r="I8" s="73"/>
      <c r="J8" s="73"/>
      <c r="K8" s="73"/>
      <c r="L8" s="73"/>
      <c r="M8" s="73"/>
      <c r="N8" s="73"/>
      <c r="O8" s="73"/>
      <c r="P8" s="73"/>
      <c r="R8" s="102">
        <f>NPV('Key Vars Assumptions'!$B$10,U8:AS8)</f>
        <v>0</v>
      </c>
      <c r="S8" s="102">
        <f t="shared" si="0"/>
        <v>0</v>
      </c>
      <c r="T8" s="31"/>
      <c r="U8" s="102">
        <f>+'Option 5A'!U8</f>
        <v>0</v>
      </c>
      <c r="V8" s="102">
        <f>+'Option 5A'!V8</f>
        <v>0</v>
      </c>
      <c r="W8" s="102">
        <f>+'Option 5A'!W8</f>
        <v>0</v>
      </c>
      <c r="X8" s="102">
        <f>+'Option 5A'!X8</f>
        <v>0</v>
      </c>
      <c r="Y8" s="102">
        <f>+'Option 5A'!Y8</f>
        <v>0</v>
      </c>
      <c r="Z8" s="102">
        <f>+'Option 5A'!Z8</f>
        <v>0</v>
      </c>
      <c r="AA8" s="102">
        <f>+'Option 5A'!AA8</f>
        <v>0</v>
      </c>
      <c r="AB8" s="102">
        <f>+'Option 5A'!AB8</f>
        <v>0</v>
      </c>
      <c r="AC8" s="102">
        <f>+'Option 5A'!AC8</f>
        <v>0</v>
      </c>
      <c r="AD8" s="102">
        <f>+'Option 5A'!AD8</f>
        <v>0</v>
      </c>
      <c r="AE8" s="102">
        <f>+'Option 5A'!AE8</f>
        <v>0</v>
      </c>
      <c r="AF8" s="102">
        <f>+'Option 5A'!AF8</f>
        <v>0</v>
      </c>
      <c r="AG8" s="102">
        <f>+'Option 5A'!AG8</f>
        <v>0</v>
      </c>
      <c r="AH8" s="102">
        <f>+'Option 5A'!AH8</f>
        <v>0</v>
      </c>
      <c r="AI8" s="102">
        <f>+'Option 5A'!AI8</f>
        <v>0</v>
      </c>
      <c r="AJ8" s="102">
        <f>+'Option 5A'!AJ8</f>
        <v>0</v>
      </c>
      <c r="AK8" s="102">
        <f>+'Option 5A'!AK8</f>
        <v>0</v>
      </c>
      <c r="AL8" s="102">
        <f>+'Option 5A'!AL8</f>
        <v>0</v>
      </c>
      <c r="AM8" s="102">
        <f>+'Option 5A'!AM8</f>
        <v>0</v>
      </c>
      <c r="AN8" s="102">
        <f>+'Option 5A'!AN8</f>
        <v>0</v>
      </c>
      <c r="AO8" s="102">
        <f>+'Option 5A'!AO8</f>
        <v>0</v>
      </c>
      <c r="AP8" s="102">
        <f>+'Option 5A'!AP8</f>
        <v>0</v>
      </c>
      <c r="AQ8" s="102">
        <f>+'Option 5A'!AQ8</f>
        <v>0</v>
      </c>
      <c r="AR8" s="102">
        <f>+'Option 5A'!AR8</f>
        <v>0</v>
      </c>
      <c r="AS8" s="102">
        <f>+'Option 5A'!AS8</f>
        <v>0</v>
      </c>
    </row>
    <row r="9" spans="1:47" x14ac:dyDescent="0.35">
      <c r="A9" s="101" t="s">
        <v>33</v>
      </c>
      <c r="B9" s="101" t="s">
        <v>34</v>
      </c>
      <c r="C9" s="101" t="s">
        <v>38</v>
      </c>
      <c r="D9" s="73"/>
      <c r="E9" s="73"/>
      <c r="F9" s="73"/>
      <c r="G9" s="73"/>
      <c r="H9" s="71">
        <f>+'Option 5A'!H9</f>
        <v>21024</v>
      </c>
      <c r="I9" s="73"/>
      <c r="J9" s="73"/>
      <c r="K9" s="73"/>
      <c r="L9" s="73"/>
      <c r="M9" s="73"/>
      <c r="N9" s="73"/>
      <c r="O9" s="73"/>
      <c r="P9" s="73"/>
      <c r="R9" s="102">
        <f>NPV('Key Vars Assumptions'!$B$10,U9:AS9)</f>
        <v>0</v>
      </c>
      <c r="S9" s="102">
        <f t="shared" si="0"/>
        <v>0</v>
      </c>
      <c r="T9" s="31"/>
      <c r="U9" s="102">
        <f>+'Option 5A'!U9</f>
        <v>0</v>
      </c>
      <c r="V9" s="102">
        <f>+'Option 5A'!V9</f>
        <v>0</v>
      </c>
      <c r="W9" s="102">
        <f>+'Option 5A'!W9</f>
        <v>0</v>
      </c>
      <c r="X9" s="102">
        <f>+'Option 5A'!X9</f>
        <v>0</v>
      </c>
      <c r="Y9" s="102">
        <f>+'Option 5A'!Y9</f>
        <v>0</v>
      </c>
      <c r="Z9" s="102">
        <f>+'Option 5A'!Z9</f>
        <v>0</v>
      </c>
      <c r="AA9" s="102">
        <f>+'Option 5A'!AA9</f>
        <v>0</v>
      </c>
      <c r="AB9" s="102">
        <f>+'Option 5A'!AB9</f>
        <v>0</v>
      </c>
      <c r="AC9" s="102">
        <f>+'Option 5A'!AC9</f>
        <v>0</v>
      </c>
      <c r="AD9" s="102">
        <f>+'Option 5A'!AD9</f>
        <v>0</v>
      </c>
      <c r="AE9" s="102">
        <f>+'Option 5A'!AE9</f>
        <v>0</v>
      </c>
      <c r="AF9" s="102">
        <f>+'Option 5A'!AF9</f>
        <v>0</v>
      </c>
      <c r="AG9" s="102">
        <f>+'Option 5A'!AG9</f>
        <v>0</v>
      </c>
      <c r="AH9" s="102">
        <f>+'Option 5A'!AH9</f>
        <v>0</v>
      </c>
      <c r="AI9" s="102">
        <f>+'Option 5A'!AI9</f>
        <v>0</v>
      </c>
      <c r="AJ9" s="102">
        <f>+'Option 5A'!AJ9</f>
        <v>0</v>
      </c>
      <c r="AK9" s="102">
        <f>+'Option 5A'!AK9</f>
        <v>0</v>
      </c>
      <c r="AL9" s="102">
        <f>+'Option 5A'!AL9</f>
        <v>0</v>
      </c>
      <c r="AM9" s="102">
        <f>+'Option 5A'!AM9</f>
        <v>0</v>
      </c>
      <c r="AN9" s="102">
        <f>+'Option 5A'!AN9</f>
        <v>0</v>
      </c>
      <c r="AO9" s="102">
        <f>+'Option 5A'!AO9</f>
        <v>0</v>
      </c>
      <c r="AP9" s="102">
        <f>+'Option 5A'!AP9</f>
        <v>0</v>
      </c>
      <c r="AQ9" s="102">
        <f>+'Option 5A'!AQ9</f>
        <v>0</v>
      </c>
      <c r="AR9" s="102">
        <f>+'Option 5A'!AR9</f>
        <v>0</v>
      </c>
      <c r="AS9" s="102">
        <f>+'Option 5A'!AS9</f>
        <v>0</v>
      </c>
    </row>
    <row r="10" spans="1:47" x14ac:dyDescent="0.35">
      <c r="A10" s="101" t="s">
        <v>33</v>
      </c>
      <c r="B10" s="101" t="s">
        <v>34</v>
      </c>
      <c r="C10" s="101" t="s">
        <v>39</v>
      </c>
      <c r="D10" s="73"/>
      <c r="E10" s="73"/>
      <c r="F10" s="73"/>
      <c r="G10" s="73"/>
      <c r="H10" s="73"/>
      <c r="I10" s="71">
        <f>+'Option 5A'!I10</f>
        <v>0</v>
      </c>
      <c r="J10" s="73"/>
      <c r="K10" s="73"/>
      <c r="L10" s="73"/>
      <c r="M10" s="73"/>
      <c r="N10" s="73"/>
      <c r="O10" s="73"/>
      <c r="P10" s="73"/>
      <c r="R10" s="102">
        <f>NPV('Key Vars Assumptions'!$B$10,U10:AS10)</f>
        <v>0</v>
      </c>
      <c r="S10" s="102">
        <f t="shared" si="0"/>
        <v>0</v>
      </c>
      <c r="T10" s="31"/>
      <c r="U10" s="102">
        <f>+'Option 5A'!U10</f>
        <v>0</v>
      </c>
      <c r="V10" s="102">
        <f>+'Option 5A'!V10</f>
        <v>0</v>
      </c>
      <c r="W10" s="102">
        <f>+'Option 5A'!W10</f>
        <v>0</v>
      </c>
      <c r="X10" s="102">
        <f>+'Option 5A'!X10</f>
        <v>0</v>
      </c>
      <c r="Y10" s="102">
        <f>+'Option 5A'!Y10</f>
        <v>0</v>
      </c>
      <c r="Z10" s="102">
        <f>+'Option 5A'!Z10</f>
        <v>0</v>
      </c>
      <c r="AA10" s="102">
        <f>+'Option 5A'!AA10</f>
        <v>0</v>
      </c>
      <c r="AB10" s="102">
        <f>+'Option 5A'!AB10</f>
        <v>0</v>
      </c>
      <c r="AC10" s="102">
        <f>+'Option 5A'!AC10</f>
        <v>0</v>
      </c>
      <c r="AD10" s="102">
        <f>+'Option 5A'!AD10</f>
        <v>0</v>
      </c>
      <c r="AE10" s="102">
        <f>+'Option 5A'!AE10</f>
        <v>0</v>
      </c>
      <c r="AF10" s="102">
        <f>+'Option 5A'!AF10</f>
        <v>0</v>
      </c>
      <c r="AG10" s="102">
        <f>+'Option 5A'!AG10</f>
        <v>0</v>
      </c>
      <c r="AH10" s="102">
        <f>+'Option 5A'!AH10</f>
        <v>0</v>
      </c>
      <c r="AI10" s="102">
        <f>+'Option 5A'!AI10</f>
        <v>0</v>
      </c>
      <c r="AJ10" s="102">
        <f>+'Option 5A'!AJ10</f>
        <v>0</v>
      </c>
      <c r="AK10" s="102">
        <f>+'Option 5A'!AK10</f>
        <v>0</v>
      </c>
      <c r="AL10" s="102">
        <f>+'Option 5A'!AL10</f>
        <v>0</v>
      </c>
      <c r="AM10" s="102">
        <f>+'Option 5A'!AM10</f>
        <v>0</v>
      </c>
      <c r="AN10" s="102">
        <f>+'Option 5A'!AN10</f>
        <v>0</v>
      </c>
      <c r="AO10" s="102">
        <f>+'Option 5A'!AO10</f>
        <v>0</v>
      </c>
      <c r="AP10" s="102">
        <f>+'Option 5A'!AP10</f>
        <v>0</v>
      </c>
      <c r="AQ10" s="102">
        <f>+'Option 5A'!AQ10</f>
        <v>0</v>
      </c>
      <c r="AR10" s="102">
        <f>+'Option 5A'!AR10</f>
        <v>0</v>
      </c>
      <c r="AS10" s="102">
        <f>+'Option 5A'!AS10</f>
        <v>0</v>
      </c>
    </row>
    <row r="11" spans="1:47" x14ac:dyDescent="0.35">
      <c r="A11" s="101" t="s">
        <v>33</v>
      </c>
      <c r="B11" s="101" t="s">
        <v>34</v>
      </c>
      <c r="C11" s="101" t="s">
        <v>40</v>
      </c>
      <c r="D11" s="73"/>
      <c r="E11" s="73"/>
      <c r="F11" s="73"/>
      <c r="G11" s="73"/>
      <c r="H11" s="73"/>
      <c r="I11" s="73"/>
      <c r="J11" s="71">
        <f>+'Option 5A'!J11</f>
        <v>27660</v>
      </c>
      <c r="K11" s="72"/>
      <c r="L11" s="72"/>
      <c r="M11" s="72"/>
      <c r="N11" s="72"/>
      <c r="O11" s="72"/>
      <c r="P11" s="72"/>
      <c r="R11" s="102">
        <f>NPV('Key Vars Assumptions'!$B$10,U11:AS11)</f>
        <v>0</v>
      </c>
      <c r="S11" s="102">
        <f t="shared" si="0"/>
        <v>0</v>
      </c>
      <c r="T11" s="31"/>
      <c r="U11" s="102">
        <f>+'Option 5A'!U11</f>
        <v>0</v>
      </c>
      <c r="V11" s="102">
        <f>+'Option 5A'!V11</f>
        <v>0</v>
      </c>
      <c r="W11" s="102">
        <f>+'Option 5A'!W11</f>
        <v>0</v>
      </c>
      <c r="X11" s="102">
        <f>+'Option 5A'!X11</f>
        <v>0</v>
      </c>
      <c r="Y11" s="102">
        <f>+'Option 5A'!Y11</f>
        <v>0</v>
      </c>
      <c r="Z11" s="102">
        <f>+'Option 5A'!Z11</f>
        <v>0</v>
      </c>
      <c r="AA11" s="102">
        <f>+'Option 5A'!AA11</f>
        <v>0</v>
      </c>
      <c r="AB11" s="102">
        <f>+'Option 5A'!AB11</f>
        <v>0</v>
      </c>
      <c r="AC11" s="102">
        <f>+'Option 5A'!AC11</f>
        <v>0</v>
      </c>
      <c r="AD11" s="102">
        <f>+'Option 5A'!AD11</f>
        <v>0</v>
      </c>
      <c r="AE11" s="102">
        <f>+'Option 5A'!AE11</f>
        <v>0</v>
      </c>
      <c r="AF11" s="102">
        <f>+'Option 5A'!AF11</f>
        <v>0</v>
      </c>
      <c r="AG11" s="102">
        <f>+'Option 5A'!AG11</f>
        <v>0</v>
      </c>
      <c r="AH11" s="102">
        <f>+'Option 5A'!AH11</f>
        <v>0</v>
      </c>
      <c r="AI11" s="102">
        <f>+'Option 5A'!AI11</f>
        <v>0</v>
      </c>
      <c r="AJ11" s="102">
        <f>+'Option 5A'!AJ11</f>
        <v>0</v>
      </c>
      <c r="AK11" s="102">
        <f>+'Option 5A'!AK11</f>
        <v>0</v>
      </c>
      <c r="AL11" s="102">
        <f>+'Option 5A'!AL11</f>
        <v>0</v>
      </c>
      <c r="AM11" s="102">
        <f>+'Option 5A'!AM11</f>
        <v>0</v>
      </c>
      <c r="AN11" s="102">
        <f>+'Option 5A'!AN11</f>
        <v>0</v>
      </c>
      <c r="AO11" s="102">
        <f>+'Option 5A'!AO11</f>
        <v>0</v>
      </c>
      <c r="AP11" s="102">
        <f>+'Option 5A'!AP11</f>
        <v>0</v>
      </c>
      <c r="AQ11" s="102">
        <f>+'Option 5A'!AQ11</f>
        <v>0</v>
      </c>
      <c r="AR11" s="102">
        <f>+'Option 5A'!AR11</f>
        <v>0</v>
      </c>
      <c r="AS11" s="102">
        <f>+'Option 5A'!AS11</f>
        <v>0</v>
      </c>
    </row>
    <row r="12" spans="1:47" x14ac:dyDescent="0.35">
      <c r="A12" s="101" t="s">
        <v>33</v>
      </c>
      <c r="B12" s="101" t="s">
        <v>34</v>
      </c>
      <c r="C12" s="101" t="s">
        <v>71</v>
      </c>
      <c r="D12" s="73"/>
      <c r="E12" s="73"/>
      <c r="F12" s="73"/>
      <c r="G12" s="73"/>
      <c r="H12" s="73"/>
      <c r="I12" s="73"/>
      <c r="J12" s="73"/>
      <c r="K12" s="71">
        <f>+'Option 5A'!K12</f>
        <v>26952</v>
      </c>
      <c r="L12" s="72"/>
      <c r="M12" s="72"/>
      <c r="N12" s="72"/>
      <c r="O12" s="72"/>
      <c r="P12" s="72"/>
      <c r="R12" s="102">
        <f>NPV('Key Vars Assumptions'!$B$10,U12:AS12)</f>
        <v>25169.906636528256</v>
      </c>
      <c r="S12" s="102">
        <f t="shared" si="0"/>
        <v>26952</v>
      </c>
      <c r="T12" s="31"/>
      <c r="U12" s="102">
        <f>+'Option 5A'!U12</f>
        <v>8984</v>
      </c>
      <c r="V12" s="102">
        <f>+'Option 5A'!V12</f>
        <v>8984</v>
      </c>
      <c r="W12" s="102">
        <f>+'Option 5A'!W12</f>
        <v>8984</v>
      </c>
      <c r="X12" s="102">
        <f>+'Option 5A'!X12</f>
        <v>0</v>
      </c>
      <c r="Y12" s="102">
        <f>+'Option 5A'!Y12</f>
        <v>0</v>
      </c>
      <c r="Z12" s="102">
        <f>+'Option 5A'!Z12</f>
        <v>0</v>
      </c>
      <c r="AA12" s="102">
        <f>+'Option 5A'!AA12</f>
        <v>0</v>
      </c>
      <c r="AB12" s="102">
        <f>+'Option 5A'!AB12</f>
        <v>0</v>
      </c>
      <c r="AC12" s="102">
        <f>+'Option 5A'!AC12</f>
        <v>0</v>
      </c>
      <c r="AD12" s="102">
        <f>+'Option 5A'!AD12</f>
        <v>0</v>
      </c>
      <c r="AE12" s="102">
        <f>+'Option 5A'!AE12</f>
        <v>0</v>
      </c>
      <c r="AF12" s="102">
        <f>+'Option 5A'!AF12</f>
        <v>0</v>
      </c>
      <c r="AG12" s="102">
        <f>+'Option 5A'!AG12</f>
        <v>0</v>
      </c>
      <c r="AH12" s="102">
        <f>+'Option 5A'!AH12</f>
        <v>0</v>
      </c>
      <c r="AI12" s="102">
        <f>+'Option 5A'!AI12</f>
        <v>0</v>
      </c>
      <c r="AJ12" s="102">
        <f>+'Option 5A'!AJ12</f>
        <v>0</v>
      </c>
      <c r="AK12" s="102">
        <f>+'Option 5A'!AK12</f>
        <v>0</v>
      </c>
      <c r="AL12" s="102">
        <f>+'Option 5A'!AL12</f>
        <v>0</v>
      </c>
      <c r="AM12" s="102">
        <f>+'Option 5A'!AM12</f>
        <v>0</v>
      </c>
      <c r="AN12" s="102">
        <f>+'Option 5A'!AN12</f>
        <v>0</v>
      </c>
      <c r="AO12" s="102">
        <f>+'Option 5A'!AO12</f>
        <v>0</v>
      </c>
      <c r="AP12" s="102">
        <f>+'Option 5A'!AP12</f>
        <v>0</v>
      </c>
      <c r="AQ12" s="102">
        <f>+'Option 5A'!AQ12</f>
        <v>0</v>
      </c>
      <c r="AR12" s="102">
        <f>+'Option 5A'!AR12</f>
        <v>0</v>
      </c>
      <c r="AS12" s="102">
        <f>+'Option 5A'!AS12</f>
        <v>0</v>
      </c>
    </row>
    <row r="13" spans="1:47" x14ac:dyDescent="0.35">
      <c r="A13" s="101" t="s">
        <v>33</v>
      </c>
      <c r="B13" s="101" t="s">
        <v>34</v>
      </c>
      <c r="C13" s="101" t="s">
        <v>42</v>
      </c>
      <c r="D13" s="73"/>
      <c r="E13" s="73"/>
      <c r="F13" s="73"/>
      <c r="G13" s="73"/>
      <c r="H13" s="73"/>
      <c r="I13" s="73"/>
      <c r="J13" s="73"/>
      <c r="K13" s="73"/>
      <c r="L13" s="71">
        <f>+'Option 5A'!L13</f>
        <v>2500</v>
      </c>
      <c r="M13" s="72"/>
      <c r="N13" s="72"/>
      <c r="O13" s="72"/>
      <c r="P13" s="72"/>
      <c r="R13" s="102">
        <f>NPV('Key Vars Assumptions'!$B$10,U13:AS13)</f>
        <v>450.97135283401116</v>
      </c>
      <c r="S13" s="102">
        <f t="shared" si="0"/>
        <v>500</v>
      </c>
      <c r="T13" s="31"/>
      <c r="U13" s="102">
        <f>+'Option 5A'!U13</f>
        <v>0</v>
      </c>
      <c r="V13" s="102">
        <f>+'Option 5A'!V13</f>
        <v>0</v>
      </c>
      <c r="W13" s="102">
        <f>+'Option 5A'!W13</f>
        <v>500</v>
      </c>
      <c r="X13" s="102">
        <f>+'Option 5A'!X13</f>
        <v>0</v>
      </c>
      <c r="Y13" s="102">
        <f>+'Option 5A'!Y13</f>
        <v>0</v>
      </c>
      <c r="Z13" s="102">
        <f>+'Option 5A'!Z13</f>
        <v>0</v>
      </c>
      <c r="AA13" s="102">
        <f>+'Option 5A'!AA13</f>
        <v>0</v>
      </c>
      <c r="AB13" s="102">
        <f>+'Option 5A'!AB13</f>
        <v>0</v>
      </c>
      <c r="AC13" s="102">
        <f>+'Option 5A'!AC13</f>
        <v>0</v>
      </c>
      <c r="AD13" s="102">
        <f>+'Option 5A'!AD13</f>
        <v>0</v>
      </c>
      <c r="AE13" s="102">
        <f>+'Option 5A'!AE13</f>
        <v>0</v>
      </c>
      <c r="AF13" s="102">
        <f>+'Option 5A'!AF13</f>
        <v>0</v>
      </c>
      <c r="AG13" s="102">
        <f>+'Option 5A'!AG13</f>
        <v>0</v>
      </c>
      <c r="AH13" s="102">
        <f>+'Option 5A'!AH13</f>
        <v>0</v>
      </c>
      <c r="AI13" s="102">
        <f>+'Option 5A'!AI13</f>
        <v>0</v>
      </c>
      <c r="AJ13" s="102">
        <f>+'Option 5A'!AJ13</f>
        <v>0</v>
      </c>
      <c r="AK13" s="102">
        <f>+'Option 5A'!AK13</f>
        <v>0</v>
      </c>
      <c r="AL13" s="102">
        <f>+'Option 5A'!AL13</f>
        <v>0</v>
      </c>
      <c r="AM13" s="102">
        <f>+'Option 5A'!AM13</f>
        <v>0</v>
      </c>
      <c r="AN13" s="102">
        <f>+'Option 5A'!AN13</f>
        <v>0</v>
      </c>
      <c r="AO13" s="102">
        <f>+'Option 5A'!AO13</f>
        <v>0</v>
      </c>
      <c r="AP13" s="102">
        <f>+'Option 5A'!AP13</f>
        <v>0</v>
      </c>
      <c r="AQ13" s="102">
        <f>+'Option 5A'!AQ13</f>
        <v>0</v>
      </c>
      <c r="AR13" s="102">
        <f>+'Option 5A'!AR13</f>
        <v>0</v>
      </c>
      <c r="AS13" s="102">
        <f>+'Option 5A'!AS13</f>
        <v>0</v>
      </c>
    </row>
    <row r="14" spans="1:47" x14ac:dyDescent="0.35">
      <c r="A14" s="101" t="s">
        <v>33</v>
      </c>
      <c r="B14" s="101" t="s">
        <v>34</v>
      </c>
      <c r="C14" s="101" t="s">
        <v>86</v>
      </c>
      <c r="D14" s="73"/>
      <c r="E14" s="73"/>
      <c r="F14" s="73"/>
      <c r="G14" s="73"/>
      <c r="H14" s="73"/>
      <c r="I14" s="73"/>
      <c r="J14" s="73"/>
      <c r="K14" s="73"/>
      <c r="L14" s="73"/>
      <c r="M14" s="71">
        <f>+'Option 5A'!M14</f>
        <v>14816</v>
      </c>
      <c r="N14" s="72"/>
      <c r="O14" s="72"/>
      <c r="P14" s="72"/>
      <c r="R14" s="102">
        <f>NPV('Key Vars Assumptions'!$B$10,U14:AS14)</f>
        <v>0</v>
      </c>
      <c r="S14" s="102">
        <f t="shared" si="0"/>
        <v>0</v>
      </c>
      <c r="T14" s="31"/>
      <c r="U14" s="102">
        <f>+'Option 5A'!U14</f>
        <v>0</v>
      </c>
      <c r="V14" s="102">
        <f>+'Option 5A'!V14</f>
        <v>0</v>
      </c>
      <c r="W14" s="102">
        <f>+'Option 5A'!W14</f>
        <v>0</v>
      </c>
      <c r="X14" s="102">
        <f>+'Option 5A'!X14</f>
        <v>0</v>
      </c>
      <c r="Y14" s="102">
        <f>+'Option 5A'!Y14</f>
        <v>0</v>
      </c>
      <c r="Z14" s="102">
        <f>+'Option 5A'!Z14</f>
        <v>0</v>
      </c>
      <c r="AA14" s="102">
        <f>+'Option 5A'!AA14</f>
        <v>0</v>
      </c>
      <c r="AB14" s="102">
        <f>+'Option 5A'!AB14</f>
        <v>0</v>
      </c>
      <c r="AC14" s="102">
        <f>+'Option 5A'!AC14</f>
        <v>0</v>
      </c>
      <c r="AD14" s="102">
        <f>+'Option 5A'!AD14</f>
        <v>0</v>
      </c>
      <c r="AE14" s="102">
        <f>+'Option 5A'!AE14</f>
        <v>0</v>
      </c>
      <c r="AF14" s="102">
        <f>+'Option 5A'!AF14</f>
        <v>0</v>
      </c>
      <c r="AG14" s="102">
        <f>+'Option 5A'!AG14</f>
        <v>0</v>
      </c>
      <c r="AH14" s="102">
        <f>+'Option 5A'!AH14</f>
        <v>0</v>
      </c>
      <c r="AI14" s="102">
        <f>+'Option 5A'!AI14</f>
        <v>0</v>
      </c>
      <c r="AJ14" s="102">
        <f>+'Option 5A'!AJ14</f>
        <v>0</v>
      </c>
      <c r="AK14" s="102">
        <f>+'Option 5A'!AK14</f>
        <v>0</v>
      </c>
      <c r="AL14" s="102">
        <f>+'Option 5A'!AL14</f>
        <v>0</v>
      </c>
      <c r="AM14" s="102">
        <f>+'Option 5A'!AM14</f>
        <v>0</v>
      </c>
      <c r="AN14" s="102">
        <f>+'Option 5A'!AN14</f>
        <v>0</v>
      </c>
      <c r="AO14" s="102">
        <f>+'Option 5A'!AO14</f>
        <v>0</v>
      </c>
      <c r="AP14" s="102">
        <f>+'Option 5A'!AP14</f>
        <v>0</v>
      </c>
      <c r="AQ14" s="102">
        <f>+'Option 5A'!AQ14</f>
        <v>0</v>
      </c>
      <c r="AR14" s="102">
        <f>+'Option 5A'!AR14</f>
        <v>0</v>
      </c>
      <c r="AS14" s="102">
        <f>+'Option 5A'!AS14</f>
        <v>0</v>
      </c>
    </row>
    <row r="15" spans="1:47" x14ac:dyDescent="0.35">
      <c r="A15" s="101" t="s">
        <v>33</v>
      </c>
      <c r="B15" s="101" t="s">
        <v>34</v>
      </c>
      <c r="C15" s="101" t="s">
        <v>91</v>
      </c>
      <c r="D15" s="73"/>
      <c r="E15" s="73"/>
      <c r="F15" s="73"/>
      <c r="G15" s="73"/>
      <c r="H15" s="73"/>
      <c r="I15" s="73"/>
      <c r="J15" s="73"/>
      <c r="K15" s="73"/>
      <c r="L15" s="73"/>
      <c r="M15" s="72"/>
      <c r="N15" s="71">
        <f>+'Option 5A'!N15</f>
        <v>73200</v>
      </c>
      <c r="O15" s="72"/>
      <c r="P15" s="72"/>
      <c r="R15" s="102">
        <f>NPV('Key Vars Assumptions'!$B$10,U15:AS15)</f>
        <v>0</v>
      </c>
      <c r="S15" s="102">
        <f t="shared" si="0"/>
        <v>0</v>
      </c>
      <c r="T15" s="31"/>
      <c r="U15" s="102">
        <f>+'Option 5A'!U15</f>
        <v>0</v>
      </c>
      <c r="V15" s="102">
        <f>+'Option 5A'!V15</f>
        <v>0</v>
      </c>
      <c r="W15" s="102">
        <f>+'Option 5A'!W15</f>
        <v>0</v>
      </c>
      <c r="X15" s="102">
        <f>+'Option 5A'!X15</f>
        <v>0</v>
      </c>
      <c r="Y15" s="102">
        <f>+'Option 5A'!Y15</f>
        <v>0</v>
      </c>
      <c r="Z15" s="102">
        <f>+'Option 5A'!Z15</f>
        <v>0</v>
      </c>
      <c r="AA15" s="102">
        <f>+'Option 5A'!AA15</f>
        <v>0</v>
      </c>
      <c r="AB15" s="102">
        <f>+'Option 5A'!AB15</f>
        <v>0</v>
      </c>
      <c r="AC15" s="102">
        <f>+'Option 5A'!AC15</f>
        <v>0</v>
      </c>
      <c r="AD15" s="102">
        <f>+'Option 5A'!AD15</f>
        <v>0</v>
      </c>
      <c r="AE15" s="102">
        <f>+'Option 5A'!AE15</f>
        <v>0</v>
      </c>
      <c r="AF15" s="102">
        <f>+'Option 5A'!AF15</f>
        <v>0</v>
      </c>
      <c r="AG15" s="102">
        <f>+'Option 5A'!AG15</f>
        <v>0</v>
      </c>
      <c r="AH15" s="102">
        <f>+'Option 5A'!AH15</f>
        <v>0</v>
      </c>
      <c r="AI15" s="102">
        <f>+'Option 5A'!AI15</f>
        <v>0</v>
      </c>
      <c r="AJ15" s="102">
        <f>+'Option 5A'!AJ15</f>
        <v>0</v>
      </c>
      <c r="AK15" s="102">
        <f>+'Option 5A'!AK15</f>
        <v>0</v>
      </c>
      <c r="AL15" s="102">
        <f>+'Option 5A'!AL15</f>
        <v>0</v>
      </c>
      <c r="AM15" s="102">
        <f>+'Option 5A'!AM15</f>
        <v>0</v>
      </c>
      <c r="AN15" s="102">
        <f>+'Option 5A'!AN15</f>
        <v>0</v>
      </c>
      <c r="AO15" s="102">
        <f>+'Option 5A'!AO15</f>
        <v>0</v>
      </c>
      <c r="AP15" s="102">
        <f>+'Option 5A'!AP15</f>
        <v>0</v>
      </c>
      <c r="AQ15" s="102">
        <f>+'Option 5A'!AQ15</f>
        <v>0</v>
      </c>
      <c r="AR15" s="102">
        <f>+'Option 5A'!AR15</f>
        <v>0</v>
      </c>
      <c r="AS15" s="102">
        <f>+'Option 5A'!AS15</f>
        <v>0</v>
      </c>
    </row>
    <row r="16" spans="1:47" x14ac:dyDescent="0.35">
      <c r="A16" s="101" t="s">
        <v>33</v>
      </c>
      <c r="B16" s="101" t="s">
        <v>34</v>
      </c>
      <c r="C16" s="101" t="s">
        <v>127</v>
      </c>
      <c r="D16" s="73"/>
      <c r="E16" s="73"/>
      <c r="F16" s="73"/>
      <c r="G16" s="73"/>
      <c r="H16" s="73"/>
      <c r="I16" s="73"/>
      <c r="J16" s="73"/>
      <c r="K16" s="73"/>
      <c r="L16" s="73"/>
      <c r="M16" s="72"/>
      <c r="N16" s="72"/>
      <c r="O16" s="71">
        <f>+'Option 5A'!O16</f>
        <v>347039</v>
      </c>
      <c r="P16" s="72"/>
      <c r="R16" s="102">
        <f>NPV('Key Vars Assumptions'!$B$10,U16:AS16)</f>
        <v>313009.29463232483</v>
      </c>
      <c r="S16" s="102">
        <f t="shared" si="0"/>
        <v>347039</v>
      </c>
      <c r="T16" s="31"/>
      <c r="U16" s="102">
        <f>+'Option 5A'!U16</f>
        <v>0</v>
      </c>
      <c r="V16" s="102">
        <f>+'Option 5A'!V16</f>
        <v>0</v>
      </c>
      <c r="W16" s="102">
        <f>+'Option 5A'!W16</f>
        <v>347039</v>
      </c>
      <c r="X16" s="102">
        <f>+'Option 5A'!X16</f>
        <v>0</v>
      </c>
      <c r="Y16" s="102">
        <f>+'Option 5A'!Y16</f>
        <v>0</v>
      </c>
      <c r="Z16" s="102">
        <f>+'Option 5A'!Z16</f>
        <v>0</v>
      </c>
      <c r="AA16" s="102">
        <f>+'Option 5A'!AA16</f>
        <v>0</v>
      </c>
      <c r="AB16" s="102">
        <f>+'Option 5A'!AB16</f>
        <v>0</v>
      </c>
      <c r="AC16" s="102">
        <f>+'Option 5A'!AC16</f>
        <v>0</v>
      </c>
      <c r="AD16" s="102">
        <f>+'Option 5A'!AD16</f>
        <v>0</v>
      </c>
      <c r="AE16" s="102">
        <f>+'Option 5A'!AE16</f>
        <v>0</v>
      </c>
      <c r="AF16" s="102">
        <f>+'Option 5A'!AF16</f>
        <v>0</v>
      </c>
      <c r="AG16" s="102">
        <f>+'Option 5A'!AG16</f>
        <v>0</v>
      </c>
      <c r="AH16" s="102">
        <f>+'Option 5A'!AH16</f>
        <v>0</v>
      </c>
      <c r="AI16" s="102">
        <f>+'Option 5A'!AI16</f>
        <v>0</v>
      </c>
      <c r="AJ16" s="102">
        <f>+'Option 5A'!AJ16</f>
        <v>0</v>
      </c>
      <c r="AK16" s="102">
        <f>+'Option 5A'!AK16</f>
        <v>0</v>
      </c>
      <c r="AL16" s="102">
        <f>+'Option 5A'!AL16</f>
        <v>0</v>
      </c>
      <c r="AM16" s="102">
        <f>+'Option 5A'!AM16</f>
        <v>0</v>
      </c>
      <c r="AN16" s="102">
        <f>+'Option 5A'!AN16</f>
        <v>0</v>
      </c>
      <c r="AO16" s="102">
        <f>+'Option 5A'!AO16</f>
        <v>0</v>
      </c>
      <c r="AP16" s="102">
        <f>+'Option 5A'!AP16</f>
        <v>0</v>
      </c>
      <c r="AQ16" s="102">
        <f>+'Option 5A'!AQ16</f>
        <v>0</v>
      </c>
      <c r="AR16" s="102">
        <f>+'Option 5A'!AR16</f>
        <v>0</v>
      </c>
      <c r="AS16" s="102">
        <f>+'Option 5A'!AS16</f>
        <v>0</v>
      </c>
    </row>
    <row r="17" spans="1:45" x14ac:dyDescent="0.35">
      <c r="A17" s="101" t="s">
        <v>33</v>
      </c>
      <c r="B17" s="101" t="s">
        <v>34</v>
      </c>
      <c r="C17" s="101" t="s">
        <v>51</v>
      </c>
      <c r="D17" s="73"/>
      <c r="E17" s="73"/>
      <c r="F17" s="73"/>
      <c r="G17" s="73"/>
      <c r="H17" s="73"/>
      <c r="I17" s="73"/>
      <c r="J17" s="73"/>
      <c r="K17" s="73"/>
      <c r="L17" s="73"/>
      <c r="M17" s="72"/>
      <c r="N17" s="72"/>
      <c r="O17" s="72"/>
      <c r="P17" s="71">
        <f>+'Option 5A'!P17</f>
        <v>33000</v>
      </c>
      <c r="R17" s="102">
        <f>NPV('Key Vars Assumptions'!$B$10,U17:AS17)</f>
        <v>29764.109287044736</v>
      </c>
      <c r="S17" s="102">
        <f t="shared" si="0"/>
        <v>33000</v>
      </c>
      <c r="T17" s="31"/>
      <c r="U17" s="102">
        <f>+'Option 5A'!U17</f>
        <v>0</v>
      </c>
      <c r="V17" s="102">
        <f>+'Option 5A'!V17</f>
        <v>0</v>
      </c>
      <c r="W17" s="102">
        <f>+'Option 5A'!W17</f>
        <v>33000</v>
      </c>
      <c r="X17" s="102">
        <f>+'Option 5A'!X17</f>
        <v>0</v>
      </c>
      <c r="Y17" s="102">
        <f>+'Option 5A'!Y17</f>
        <v>0</v>
      </c>
      <c r="Z17" s="102">
        <f>+'Option 5A'!Z17</f>
        <v>0</v>
      </c>
      <c r="AA17" s="102">
        <f>+'Option 5A'!AA17</f>
        <v>0</v>
      </c>
      <c r="AB17" s="102">
        <f>+'Option 5A'!AB17</f>
        <v>0</v>
      </c>
      <c r="AC17" s="102">
        <f>+'Option 5A'!AC17</f>
        <v>0</v>
      </c>
      <c r="AD17" s="102">
        <f>+'Option 5A'!AD17</f>
        <v>0</v>
      </c>
      <c r="AE17" s="102">
        <f>+'Option 5A'!AE17</f>
        <v>0</v>
      </c>
      <c r="AF17" s="102">
        <f>+'Option 5A'!AF17</f>
        <v>0</v>
      </c>
      <c r="AG17" s="102">
        <f>+'Option 5A'!AG17</f>
        <v>0</v>
      </c>
      <c r="AH17" s="102">
        <f>+'Option 5A'!AH17</f>
        <v>0</v>
      </c>
      <c r="AI17" s="102">
        <f>+'Option 5A'!AI17</f>
        <v>0</v>
      </c>
      <c r="AJ17" s="102">
        <f>+'Option 5A'!AJ17</f>
        <v>0</v>
      </c>
      <c r="AK17" s="102">
        <f>+'Option 5A'!AK17</f>
        <v>0</v>
      </c>
      <c r="AL17" s="102">
        <f>+'Option 5A'!AL17</f>
        <v>0</v>
      </c>
      <c r="AM17" s="102">
        <f>+'Option 5A'!AM17</f>
        <v>0</v>
      </c>
      <c r="AN17" s="102">
        <f>+'Option 5A'!AN17</f>
        <v>0</v>
      </c>
      <c r="AO17" s="102">
        <f>+'Option 5A'!AO17</f>
        <v>0</v>
      </c>
      <c r="AP17" s="102">
        <f>+'Option 5A'!AP17</f>
        <v>0</v>
      </c>
      <c r="AQ17" s="102">
        <f>+'Option 5A'!AQ17</f>
        <v>0</v>
      </c>
      <c r="AR17" s="102">
        <f>+'Option 5A'!AR17</f>
        <v>0</v>
      </c>
      <c r="AS17" s="102">
        <f>+'Option 5A'!AS17</f>
        <v>0</v>
      </c>
    </row>
    <row r="18" spans="1:45" x14ac:dyDescent="0.35">
      <c r="A18" s="101"/>
      <c r="B18" s="101"/>
      <c r="C18" s="101"/>
      <c r="D18" s="74"/>
      <c r="E18" s="74"/>
      <c r="F18" s="74"/>
      <c r="G18" s="74"/>
      <c r="H18" s="74"/>
      <c r="I18" s="74"/>
      <c r="J18" s="74"/>
      <c r="K18" s="74"/>
      <c r="L18" s="74"/>
      <c r="M18" s="75"/>
      <c r="N18" s="75"/>
      <c r="O18" s="75"/>
      <c r="P18" s="75"/>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row>
    <row r="19" spans="1:45" x14ac:dyDescent="0.35">
      <c r="A19" s="101" t="s">
        <v>43</v>
      </c>
      <c r="B19" s="101" t="s">
        <v>44</v>
      </c>
      <c r="C19" s="101" t="s">
        <v>32</v>
      </c>
      <c r="D19" s="71">
        <f>+'Option 5A'!D19</f>
        <v>301250</v>
      </c>
      <c r="E19" s="72"/>
      <c r="F19" s="72"/>
      <c r="G19" s="72"/>
      <c r="H19" s="72"/>
      <c r="I19" s="72"/>
      <c r="J19" s="72"/>
      <c r="K19" s="72"/>
      <c r="L19" s="72"/>
      <c r="M19" s="72"/>
      <c r="N19" s="72"/>
      <c r="O19" s="72"/>
      <c r="P19" s="72"/>
      <c r="R19" s="102">
        <f>NPV('Key Vars Assumptions'!$B$10,U19:AS19)</f>
        <v>111615.40982641777</v>
      </c>
      <c r="S19" s="102">
        <f t="shared" ref="S19:S31" si="1">SUM(U19:AS19)</f>
        <v>123750</v>
      </c>
      <c r="T19" s="31"/>
      <c r="U19" s="102">
        <f>+'Option 5A'!U19</f>
        <v>0</v>
      </c>
      <c r="V19" s="102">
        <f>+'Option 5A'!V19</f>
        <v>0</v>
      </c>
      <c r="W19" s="102">
        <f>+'Option 5A'!W19</f>
        <v>123750</v>
      </c>
      <c r="X19" s="102">
        <f>+'Option 5A'!X19</f>
        <v>0</v>
      </c>
      <c r="Y19" s="102">
        <f>+'Option 5A'!Y19</f>
        <v>0</v>
      </c>
      <c r="Z19" s="102">
        <f>+'Option 5A'!Z19</f>
        <v>0</v>
      </c>
      <c r="AA19" s="102">
        <f>+'Option 5A'!AA19</f>
        <v>0</v>
      </c>
      <c r="AB19" s="102">
        <f>+'Option 5A'!AB19</f>
        <v>0</v>
      </c>
      <c r="AC19" s="102">
        <f>+'Option 5A'!AC19</f>
        <v>0</v>
      </c>
      <c r="AD19" s="102">
        <f>+'Option 5A'!AD19</f>
        <v>0</v>
      </c>
      <c r="AE19" s="102">
        <f>+'Option 5A'!AE19</f>
        <v>0</v>
      </c>
      <c r="AF19" s="102">
        <f>+'Option 5A'!AF19</f>
        <v>0</v>
      </c>
      <c r="AG19" s="102">
        <f>+'Option 5A'!AG19</f>
        <v>0</v>
      </c>
      <c r="AH19" s="102">
        <f>+'Option 5A'!AH19</f>
        <v>0</v>
      </c>
      <c r="AI19" s="102">
        <f>+'Option 5A'!AI19</f>
        <v>0</v>
      </c>
      <c r="AJ19" s="102">
        <f>+'Option 5A'!AJ19</f>
        <v>0</v>
      </c>
      <c r="AK19" s="102">
        <f>+'Option 5A'!AK19</f>
        <v>0</v>
      </c>
      <c r="AL19" s="102">
        <f>+'Option 5A'!AL19</f>
        <v>0</v>
      </c>
      <c r="AM19" s="102">
        <f>+'Option 5A'!AM19</f>
        <v>0</v>
      </c>
      <c r="AN19" s="102">
        <f>+'Option 5A'!AN19</f>
        <v>0</v>
      </c>
      <c r="AO19" s="102">
        <f>+'Option 5A'!AO19</f>
        <v>0</v>
      </c>
      <c r="AP19" s="102">
        <f>+'Option 5A'!AP19</f>
        <v>0</v>
      </c>
      <c r="AQ19" s="102">
        <f>+'Option 5A'!AQ19</f>
        <v>0</v>
      </c>
      <c r="AR19" s="102">
        <f>+'Option 5A'!AR19</f>
        <v>0</v>
      </c>
      <c r="AS19" s="102">
        <f>+'Option 5A'!AS19</f>
        <v>0</v>
      </c>
    </row>
    <row r="20" spans="1:45" x14ac:dyDescent="0.35">
      <c r="A20" s="101" t="s">
        <v>43</v>
      </c>
      <c r="B20" s="101" t="s">
        <v>44</v>
      </c>
      <c r="C20" s="101" t="s">
        <v>37</v>
      </c>
      <c r="D20" s="73"/>
      <c r="E20" s="71">
        <f>+'Option 5A'!E20</f>
        <v>129714</v>
      </c>
      <c r="F20" s="73"/>
      <c r="G20" s="73"/>
      <c r="H20" s="73"/>
      <c r="I20" s="73"/>
      <c r="J20" s="73"/>
      <c r="K20" s="73"/>
      <c r="L20" s="73"/>
      <c r="M20" s="73"/>
      <c r="N20" s="73"/>
      <c r="O20" s="73"/>
      <c r="P20" s="73"/>
      <c r="R20" s="102">
        <f>NPV('Key Vars Assumptions'!$B$10,U20:AS20)</f>
        <v>0</v>
      </c>
      <c r="S20" s="102">
        <f t="shared" si="1"/>
        <v>0</v>
      </c>
      <c r="T20" s="31"/>
      <c r="U20" s="102">
        <f>+'Option 5A'!U20</f>
        <v>0</v>
      </c>
      <c r="V20" s="102">
        <f>+'Option 5A'!V20</f>
        <v>0</v>
      </c>
      <c r="W20" s="102">
        <f>+'Option 5A'!W20</f>
        <v>0</v>
      </c>
      <c r="X20" s="102">
        <f>+'Option 5A'!X20</f>
        <v>0</v>
      </c>
      <c r="Y20" s="102">
        <f>+'Option 5A'!Y20</f>
        <v>0</v>
      </c>
      <c r="Z20" s="102">
        <f>+'Option 5A'!Z20</f>
        <v>0</v>
      </c>
      <c r="AA20" s="102">
        <f>+'Option 5A'!AA20</f>
        <v>0</v>
      </c>
      <c r="AB20" s="102">
        <f>+'Option 5A'!AB20</f>
        <v>0</v>
      </c>
      <c r="AC20" s="102">
        <f>+'Option 5A'!AC20</f>
        <v>0</v>
      </c>
      <c r="AD20" s="102">
        <f>+'Option 5A'!AD20</f>
        <v>0</v>
      </c>
      <c r="AE20" s="102">
        <f>+'Option 5A'!AE20</f>
        <v>0</v>
      </c>
      <c r="AF20" s="102">
        <f>+'Option 5A'!AF20</f>
        <v>0</v>
      </c>
      <c r="AG20" s="102">
        <f>+'Option 5A'!AG20</f>
        <v>0</v>
      </c>
      <c r="AH20" s="102">
        <f>+'Option 5A'!AH20</f>
        <v>0</v>
      </c>
      <c r="AI20" s="102">
        <f>+'Option 5A'!AI20</f>
        <v>0</v>
      </c>
      <c r="AJ20" s="102">
        <f>+'Option 5A'!AJ20</f>
        <v>0</v>
      </c>
      <c r="AK20" s="102">
        <f>+'Option 5A'!AK20</f>
        <v>0</v>
      </c>
      <c r="AL20" s="102">
        <f>+'Option 5A'!AL20</f>
        <v>0</v>
      </c>
      <c r="AM20" s="102">
        <f>+'Option 5A'!AM20</f>
        <v>0</v>
      </c>
      <c r="AN20" s="102">
        <f>+'Option 5A'!AN20</f>
        <v>0</v>
      </c>
      <c r="AO20" s="102">
        <f>+'Option 5A'!AO20</f>
        <v>0</v>
      </c>
      <c r="AP20" s="102">
        <f>+'Option 5A'!AP20</f>
        <v>0</v>
      </c>
      <c r="AQ20" s="102">
        <f>+'Option 5A'!AQ20</f>
        <v>0</v>
      </c>
      <c r="AR20" s="102">
        <f>+'Option 5A'!AR20</f>
        <v>0</v>
      </c>
      <c r="AS20" s="102">
        <f>+'Option 5A'!AS20</f>
        <v>0</v>
      </c>
    </row>
    <row r="21" spans="1:45" x14ac:dyDescent="0.35">
      <c r="A21" s="101" t="s">
        <v>43</v>
      </c>
      <c r="B21" s="101" t="s">
        <v>44</v>
      </c>
      <c r="C21" s="101" t="s">
        <v>35</v>
      </c>
      <c r="D21" s="73"/>
      <c r="E21" s="73"/>
      <c r="F21" s="71">
        <f>+'Option 5A'!F21</f>
        <v>3246</v>
      </c>
      <c r="G21" s="72"/>
      <c r="H21" s="73"/>
      <c r="I21" s="73"/>
      <c r="J21" s="73"/>
      <c r="K21" s="73"/>
      <c r="L21" s="73"/>
      <c r="M21" s="73"/>
      <c r="N21" s="73"/>
      <c r="O21" s="73"/>
      <c r="P21" s="73"/>
      <c r="R21" s="102">
        <f>NPV('Key Vars Assumptions'!$B$10,U21:AS21)</f>
        <v>0</v>
      </c>
      <c r="S21" s="102">
        <f t="shared" si="1"/>
        <v>0</v>
      </c>
      <c r="T21" s="31"/>
      <c r="U21" s="102">
        <f>+'Option 5A'!U21</f>
        <v>0</v>
      </c>
      <c r="V21" s="102">
        <f>+'Option 5A'!V21</f>
        <v>0</v>
      </c>
      <c r="W21" s="102">
        <f>+'Option 5A'!W21</f>
        <v>0</v>
      </c>
      <c r="X21" s="102">
        <f>+'Option 5A'!X21</f>
        <v>0</v>
      </c>
      <c r="Y21" s="102">
        <f>+'Option 5A'!Y21</f>
        <v>0</v>
      </c>
      <c r="Z21" s="102">
        <f>+'Option 5A'!Z21</f>
        <v>0</v>
      </c>
      <c r="AA21" s="102">
        <f>+'Option 5A'!AA21</f>
        <v>0</v>
      </c>
      <c r="AB21" s="102">
        <f>+'Option 5A'!AB21</f>
        <v>0</v>
      </c>
      <c r="AC21" s="102">
        <f>+'Option 5A'!AC21</f>
        <v>0</v>
      </c>
      <c r="AD21" s="102">
        <f>+'Option 5A'!AD21</f>
        <v>0</v>
      </c>
      <c r="AE21" s="102">
        <f>+'Option 5A'!AE21</f>
        <v>0</v>
      </c>
      <c r="AF21" s="102">
        <f>+'Option 5A'!AF21</f>
        <v>0</v>
      </c>
      <c r="AG21" s="102">
        <f>+'Option 5A'!AG21</f>
        <v>0</v>
      </c>
      <c r="AH21" s="102">
        <f>+'Option 5A'!AH21</f>
        <v>0</v>
      </c>
      <c r="AI21" s="102">
        <f>+'Option 5A'!AI21</f>
        <v>0</v>
      </c>
      <c r="AJ21" s="102">
        <f>+'Option 5A'!AJ21</f>
        <v>0</v>
      </c>
      <c r="AK21" s="102">
        <f>+'Option 5A'!AK21</f>
        <v>0</v>
      </c>
      <c r="AL21" s="102">
        <f>+'Option 5A'!AL21</f>
        <v>0</v>
      </c>
      <c r="AM21" s="102">
        <f>+'Option 5A'!AM21</f>
        <v>0</v>
      </c>
      <c r="AN21" s="102">
        <f>+'Option 5A'!AN21</f>
        <v>0</v>
      </c>
      <c r="AO21" s="102">
        <f>+'Option 5A'!AO21</f>
        <v>0</v>
      </c>
      <c r="AP21" s="102">
        <f>+'Option 5A'!AP21</f>
        <v>0</v>
      </c>
      <c r="AQ21" s="102">
        <f>+'Option 5A'!AQ21</f>
        <v>0</v>
      </c>
      <c r="AR21" s="102">
        <f>+'Option 5A'!AR21</f>
        <v>0</v>
      </c>
      <c r="AS21" s="102">
        <f>+'Option 5A'!AS21</f>
        <v>0</v>
      </c>
    </row>
    <row r="22" spans="1:45" x14ac:dyDescent="0.35">
      <c r="A22" s="101" t="s">
        <v>43</v>
      </c>
      <c r="B22" s="101" t="s">
        <v>44</v>
      </c>
      <c r="C22" s="101" t="s">
        <v>36</v>
      </c>
      <c r="D22" s="73"/>
      <c r="E22" s="73"/>
      <c r="F22" s="73"/>
      <c r="G22" s="71">
        <f>+'Option 5A'!G22</f>
        <v>843</v>
      </c>
      <c r="H22" s="73"/>
      <c r="I22" s="73"/>
      <c r="J22" s="73"/>
      <c r="K22" s="73"/>
      <c r="L22" s="73"/>
      <c r="M22" s="73"/>
      <c r="N22" s="73"/>
      <c r="O22" s="73"/>
      <c r="P22" s="73"/>
      <c r="R22" s="102">
        <f>NPV('Key Vars Assumptions'!$B$10,U22:AS22)</f>
        <v>0</v>
      </c>
      <c r="S22" s="102">
        <f t="shared" si="1"/>
        <v>0</v>
      </c>
      <c r="T22" s="31"/>
      <c r="U22" s="102">
        <f>+'Option 5A'!U22</f>
        <v>0</v>
      </c>
      <c r="V22" s="102">
        <f>+'Option 5A'!V22</f>
        <v>0</v>
      </c>
      <c r="W22" s="102">
        <f>+'Option 5A'!W22</f>
        <v>0</v>
      </c>
      <c r="X22" s="102">
        <f>+'Option 5A'!X22</f>
        <v>0</v>
      </c>
      <c r="Y22" s="102">
        <f>+'Option 5A'!Y22</f>
        <v>0</v>
      </c>
      <c r="Z22" s="102">
        <f>+'Option 5A'!Z22</f>
        <v>0</v>
      </c>
      <c r="AA22" s="102">
        <f>+'Option 5A'!AA22</f>
        <v>0</v>
      </c>
      <c r="AB22" s="102">
        <f>+'Option 5A'!AB22</f>
        <v>0</v>
      </c>
      <c r="AC22" s="102">
        <f>+'Option 5A'!AC22</f>
        <v>0</v>
      </c>
      <c r="AD22" s="102">
        <f>+'Option 5A'!AD22</f>
        <v>0</v>
      </c>
      <c r="AE22" s="102">
        <f>+'Option 5A'!AE22</f>
        <v>0</v>
      </c>
      <c r="AF22" s="102">
        <f>+'Option 5A'!AF22</f>
        <v>0</v>
      </c>
      <c r="AG22" s="102">
        <f>+'Option 5A'!AG22</f>
        <v>0</v>
      </c>
      <c r="AH22" s="102">
        <f>+'Option 5A'!AH22</f>
        <v>0</v>
      </c>
      <c r="AI22" s="102">
        <f>+'Option 5A'!AI22</f>
        <v>0</v>
      </c>
      <c r="AJ22" s="102">
        <f>+'Option 5A'!AJ22</f>
        <v>0</v>
      </c>
      <c r="AK22" s="102">
        <f>+'Option 5A'!AK22</f>
        <v>0</v>
      </c>
      <c r="AL22" s="102">
        <f>+'Option 5A'!AL22</f>
        <v>0</v>
      </c>
      <c r="AM22" s="102">
        <f>+'Option 5A'!AM22</f>
        <v>0</v>
      </c>
      <c r="AN22" s="102">
        <f>+'Option 5A'!AN22</f>
        <v>0</v>
      </c>
      <c r="AO22" s="102">
        <f>+'Option 5A'!AO22</f>
        <v>0</v>
      </c>
      <c r="AP22" s="102">
        <f>+'Option 5A'!AP22</f>
        <v>0</v>
      </c>
      <c r="AQ22" s="102">
        <f>+'Option 5A'!AQ22</f>
        <v>0</v>
      </c>
      <c r="AR22" s="102">
        <f>+'Option 5A'!AR22</f>
        <v>0</v>
      </c>
      <c r="AS22" s="102">
        <f>+'Option 5A'!AS22</f>
        <v>0</v>
      </c>
    </row>
    <row r="23" spans="1:45" x14ac:dyDescent="0.35">
      <c r="A23" s="101" t="s">
        <v>43</v>
      </c>
      <c r="B23" s="101" t="s">
        <v>44</v>
      </c>
      <c r="C23" s="101" t="s">
        <v>38</v>
      </c>
      <c r="D23" s="73"/>
      <c r="E23" s="73"/>
      <c r="F23" s="73"/>
      <c r="G23" s="73"/>
      <c r="H23" s="71">
        <f>+'Option 5A'!H23</f>
        <v>22227</v>
      </c>
      <c r="I23" s="73"/>
      <c r="J23" s="73"/>
      <c r="K23" s="73"/>
      <c r="L23" s="73"/>
      <c r="M23" s="73"/>
      <c r="N23" s="73"/>
      <c r="O23" s="73"/>
      <c r="P23" s="73"/>
      <c r="R23" s="102">
        <f>NPV('Key Vars Assumptions'!$B$10,U23:AS23)</f>
        <v>0</v>
      </c>
      <c r="S23" s="102">
        <f t="shared" si="1"/>
        <v>0</v>
      </c>
      <c r="T23" s="31"/>
      <c r="U23" s="102">
        <f>+'Option 5A'!U23</f>
        <v>0</v>
      </c>
      <c r="V23" s="102">
        <f>+'Option 5A'!V23</f>
        <v>0</v>
      </c>
      <c r="W23" s="102">
        <f>+'Option 5A'!W23</f>
        <v>0</v>
      </c>
      <c r="X23" s="102">
        <f>+'Option 5A'!X23</f>
        <v>0</v>
      </c>
      <c r="Y23" s="102">
        <f>+'Option 5A'!Y23</f>
        <v>0</v>
      </c>
      <c r="Z23" s="102">
        <f>+'Option 5A'!Z23</f>
        <v>0</v>
      </c>
      <c r="AA23" s="102">
        <f>+'Option 5A'!AA23</f>
        <v>0</v>
      </c>
      <c r="AB23" s="102">
        <f>+'Option 5A'!AB23</f>
        <v>0</v>
      </c>
      <c r="AC23" s="102">
        <f>+'Option 5A'!AC23</f>
        <v>0</v>
      </c>
      <c r="AD23" s="102">
        <f>+'Option 5A'!AD23</f>
        <v>0</v>
      </c>
      <c r="AE23" s="102">
        <f>+'Option 5A'!AE23</f>
        <v>0</v>
      </c>
      <c r="AF23" s="102">
        <f>+'Option 5A'!AF23</f>
        <v>0</v>
      </c>
      <c r="AG23" s="102">
        <f>+'Option 5A'!AG23</f>
        <v>0</v>
      </c>
      <c r="AH23" s="102">
        <f>+'Option 5A'!AH23</f>
        <v>0</v>
      </c>
      <c r="AI23" s="102">
        <f>+'Option 5A'!AI23</f>
        <v>0</v>
      </c>
      <c r="AJ23" s="102">
        <f>+'Option 5A'!AJ23</f>
        <v>0</v>
      </c>
      <c r="AK23" s="102">
        <f>+'Option 5A'!AK23</f>
        <v>0</v>
      </c>
      <c r="AL23" s="102">
        <f>+'Option 5A'!AL23</f>
        <v>0</v>
      </c>
      <c r="AM23" s="102">
        <f>+'Option 5A'!AM23</f>
        <v>0</v>
      </c>
      <c r="AN23" s="102">
        <f>+'Option 5A'!AN23</f>
        <v>0</v>
      </c>
      <c r="AO23" s="102">
        <f>+'Option 5A'!AO23</f>
        <v>0</v>
      </c>
      <c r="AP23" s="102">
        <f>+'Option 5A'!AP23</f>
        <v>0</v>
      </c>
      <c r="AQ23" s="102">
        <f>+'Option 5A'!AQ23</f>
        <v>0</v>
      </c>
      <c r="AR23" s="102">
        <f>+'Option 5A'!AR23</f>
        <v>0</v>
      </c>
      <c r="AS23" s="102">
        <f>+'Option 5A'!AS23</f>
        <v>0</v>
      </c>
    </row>
    <row r="24" spans="1:45" x14ac:dyDescent="0.35">
      <c r="A24" s="101" t="s">
        <v>43</v>
      </c>
      <c r="B24" s="101" t="s">
        <v>44</v>
      </c>
      <c r="C24" s="101" t="s">
        <v>39</v>
      </c>
      <c r="D24" s="73"/>
      <c r="E24" s="73"/>
      <c r="F24" s="73"/>
      <c r="G24" s="73"/>
      <c r="H24" s="73"/>
      <c r="I24" s="71">
        <f>+'Option 5A'!I24</f>
        <v>0</v>
      </c>
      <c r="J24" s="73"/>
      <c r="K24" s="73"/>
      <c r="L24" s="73"/>
      <c r="M24" s="73"/>
      <c r="N24" s="73"/>
      <c r="O24" s="73"/>
      <c r="P24" s="73"/>
      <c r="R24" s="102">
        <f>NPV('Key Vars Assumptions'!$B$10,U24:AS24)</f>
        <v>0</v>
      </c>
      <c r="S24" s="102">
        <f t="shared" si="1"/>
        <v>0</v>
      </c>
      <c r="T24" s="31"/>
      <c r="U24" s="102">
        <f>+'Option 5A'!U24</f>
        <v>0</v>
      </c>
      <c r="V24" s="102">
        <f>+'Option 5A'!V24</f>
        <v>0</v>
      </c>
      <c r="W24" s="102">
        <f>+'Option 5A'!W24</f>
        <v>0</v>
      </c>
      <c r="X24" s="102">
        <f>+'Option 5A'!X24</f>
        <v>0</v>
      </c>
      <c r="Y24" s="102">
        <f>+'Option 5A'!Y24</f>
        <v>0</v>
      </c>
      <c r="Z24" s="102">
        <f>+'Option 5A'!Z24</f>
        <v>0</v>
      </c>
      <c r="AA24" s="102">
        <f>+'Option 5A'!AA24</f>
        <v>0</v>
      </c>
      <c r="AB24" s="102">
        <f>+'Option 5A'!AB24</f>
        <v>0</v>
      </c>
      <c r="AC24" s="102">
        <f>+'Option 5A'!AC24</f>
        <v>0</v>
      </c>
      <c r="AD24" s="102">
        <f>+'Option 5A'!AD24</f>
        <v>0</v>
      </c>
      <c r="AE24" s="102">
        <f>+'Option 5A'!AE24</f>
        <v>0</v>
      </c>
      <c r="AF24" s="102">
        <f>+'Option 5A'!AF24</f>
        <v>0</v>
      </c>
      <c r="AG24" s="102">
        <f>+'Option 5A'!AG24</f>
        <v>0</v>
      </c>
      <c r="AH24" s="102">
        <f>+'Option 5A'!AH24</f>
        <v>0</v>
      </c>
      <c r="AI24" s="102">
        <f>+'Option 5A'!AI24</f>
        <v>0</v>
      </c>
      <c r="AJ24" s="102">
        <f>+'Option 5A'!AJ24</f>
        <v>0</v>
      </c>
      <c r="AK24" s="102">
        <f>+'Option 5A'!AK24</f>
        <v>0</v>
      </c>
      <c r="AL24" s="102">
        <f>+'Option 5A'!AL24</f>
        <v>0</v>
      </c>
      <c r="AM24" s="102">
        <f>+'Option 5A'!AM24</f>
        <v>0</v>
      </c>
      <c r="AN24" s="102">
        <f>+'Option 5A'!AN24</f>
        <v>0</v>
      </c>
      <c r="AO24" s="102">
        <f>+'Option 5A'!AO24</f>
        <v>0</v>
      </c>
      <c r="AP24" s="102">
        <f>+'Option 5A'!AP24</f>
        <v>0</v>
      </c>
      <c r="AQ24" s="102">
        <f>+'Option 5A'!AQ24</f>
        <v>0</v>
      </c>
      <c r="AR24" s="102">
        <f>+'Option 5A'!AR24</f>
        <v>0</v>
      </c>
      <c r="AS24" s="102">
        <f>+'Option 5A'!AS24</f>
        <v>0</v>
      </c>
    </row>
    <row r="25" spans="1:45" x14ac:dyDescent="0.35">
      <c r="A25" s="101" t="s">
        <v>43</v>
      </c>
      <c r="B25" s="101" t="s">
        <v>44</v>
      </c>
      <c r="C25" s="101" t="s">
        <v>40</v>
      </c>
      <c r="D25" s="73"/>
      <c r="E25" s="73"/>
      <c r="F25" s="73"/>
      <c r="G25" s="73"/>
      <c r="H25" s="73"/>
      <c r="I25" s="73"/>
      <c r="J25" s="71">
        <f>+'Option 5A'!J25</f>
        <v>8508</v>
      </c>
      <c r="K25" s="72"/>
      <c r="L25" s="72"/>
      <c r="M25" s="72"/>
      <c r="N25" s="72"/>
      <c r="O25" s="72"/>
      <c r="P25" s="72"/>
      <c r="R25" s="102">
        <f>NPV('Key Vars Assumptions'!$B$10,U25:AS25)</f>
        <v>0</v>
      </c>
      <c r="S25" s="102">
        <f t="shared" si="1"/>
        <v>0</v>
      </c>
      <c r="T25" s="31"/>
      <c r="U25" s="102">
        <f>+'Option 5A'!U25</f>
        <v>0</v>
      </c>
      <c r="V25" s="102">
        <f>+'Option 5A'!V25</f>
        <v>0</v>
      </c>
      <c r="W25" s="102">
        <f>+'Option 5A'!W25</f>
        <v>0</v>
      </c>
      <c r="X25" s="102">
        <f>+'Option 5A'!X25</f>
        <v>0</v>
      </c>
      <c r="Y25" s="102">
        <f>+'Option 5A'!Y25</f>
        <v>0</v>
      </c>
      <c r="Z25" s="102">
        <f>+'Option 5A'!Z25</f>
        <v>0</v>
      </c>
      <c r="AA25" s="102">
        <f>+'Option 5A'!AA25</f>
        <v>0</v>
      </c>
      <c r="AB25" s="102">
        <f>+'Option 5A'!AB25</f>
        <v>0</v>
      </c>
      <c r="AC25" s="102">
        <f>+'Option 5A'!AC25</f>
        <v>0</v>
      </c>
      <c r="AD25" s="102">
        <f>+'Option 5A'!AD25</f>
        <v>0</v>
      </c>
      <c r="AE25" s="102">
        <f>+'Option 5A'!AE25</f>
        <v>0</v>
      </c>
      <c r="AF25" s="102">
        <f>+'Option 5A'!AF25</f>
        <v>0</v>
      </c>
      <c r="AG25" s="102">
        <f>+'Option 5A'!AG25</f>
        <v>0</v>
      </c>
      <c r="AH25" s="102">
        <f>+'Option 5A'!AH25</f>
        <v>0</v>
      </c>
      <c r="AI25" s="102">
        <f>+'Option 5A'!AI25</f>
        <v>0</v>
      </c>
      <c r="AJ25" s="102">
        <f>+'Option 5A'!AJ25</f>
        <v>0</v>
      </c>
      <c r="AK25" s="102">
        <f>+'Option 5A'!AK25</f>
        <v>0</v>
      </c>
      <c r="AL25" s="102">
        <f>+'Option 5A'!AL25</f>
        <v>0</v>
      </c>
      <c r="AM25" s="102">
        <f>+'Option 5A'!AM25</f>
        <v>0</v>
      </c>
      <c r="AN25" s="102">
        <f>+'Option 5A'!AN25</f>
        <v>0</v>
      </c>
      <c r="AO25" s="102">
        <f>+'Option 5A'!AO25</f>
        <v>0</v>
      </c>
      <c r="AP25" s="102">
        <f>+'Option 5A'!AP25</f>
        <v>0</v>
      </c>
      <c r="AQ25" s="102">
        <f>+'Option 5A'!AQ25</f>
        <v>0</v>
      </c>
      <c r="AR25" s="102">
        <f>+'Option 5A'!AR25</f>
        <v>0</v>
      </c>
      <c r="AS25" s="102">
        <f>+'Option 5A'!AS25</f>
        <v>0</v>
      </c>
    </row>
    <row r="26" spans="1:45" x14ac:dyDescent="0.35">
      <c r="A26" s="101" t="s">
        <v>43</v>
      </c>
      <c r="B26" s="101" t="s">
        <v>44</v>
      </c>
      <c r="C26" s="101" t="s">
        <v>71</v>
      </c>
      <c r="D26" s="73"/>
      <c r="E26" s="73"/>
      <c r="F26" s="73"/>
      <c r="G26" s="73"/>
      <c r="H26" s="73"/>
      <c r="I26" s="73"/>
      <c r="J26" s="73"/>
      <c r="K26" s="71">
        <f>+'Option 5A'!K26</f>
        <v>12837</v>
      </c>
      <c r="L26" s="72"/>
      <c r="M26" s="72"/>
      <c r="N26" s="72"/>
      <c r="O26" s="72"/>
      <c r="P26" s="72"/>
      <c r="R26" s="102">
        <f>NPV('Key Vars Assumptions'!$B$10,U26:AS26)</f>
        <v>11988.204641329519</v>
      </c>
      <c r="S26" s="102">
        <f t="shared" si="1"/>
        <v>12837</v>
      </c>
      <c r="T26" s="31"/>
      <c r="U26" s="102">
        <f>+'Option 5A'!U26</f>
        <v>4279</v>
      </c>
      <c r="V26" s="102">
        <f>+'Option 5A'!V26</f>
        <v>4279</v>
      </c>
      <c r="W26" s="102">
        <f>+'Option 5A'!W26</f>
        <v>4279</v>
      </c>
      <c r="X26" s="102">
        <f>+'Option 5A'!X26</f>
        <v>0</v>
      </c>
      <c r="Y26" s="102">
        <f>+'Option 5A'!Y26</f>
        <v>0</v>
      </c>
      <c r="Z26" s="102">
        <f>+'Option 5A'!Z26</f>
        <v>0</v>
      </c>
      <c r="AA26" s="102">
        <f>+'Option 5A'!AA26</f>
        <v>0</v>
      </c>
      <c r="AB26" s="102">
        <f>+'Option 5A'!AB26</f>
        <v>0</v>
      </c>
      <c r="AC26" s="102">
        <f>+'Option 5A'!AC26</f>
        <v>0</v>
      </c>
      <c r="AD26" s="102">
        <f>+'Option 5A'!AD26</f>
        <v>0</v>
      </c>
      <c r="AE26" s="102">
        <f>+'Option 5A'!AE26</f>
        <v>0</v>
      </c>
      <c r="AF26" s="102">
        <f>+'Option 5A'!AF26</f>
        <v>0</v>
      </c>
      <c r="AG26" s="102">
        <f>+'Option 5A'!AG26</f>
        <v>0</v>
      </c>
      <c r="AH26" s="102">
        <f>+'Option 5A'!AH26</f>
        <v>0</v>
      </c>
      <c r="AI26" s="102">
        <f>+'Option 5A'!AI26</f>
        <v>0</v>
      </c>
      <c r="AJ26" s="102">
        <f>+'Option 5A'!AJ26</f>
        <v>0</v>
      </c>
      <c r="AK26" s="102">
        <f>+'Option 5A'!AK26</f>
        <v>0</v>
      </c>
      <c r="AL26" s="102">
        <f>+'Option 5A'!AL26</f>
        <v>0</v>
      </c>
      <c r="AM26" s="102">
        <f>+'Option 5A'!AM26</f>
        <v>0</v>
      </c>
      <c r="AN26" s="102">
        <f>+'Option 5A'!AN26</f>
        <v>0</v>
      </c>
      <c r="AO26" s="102">
        <f>+'Option 5A'!AO26</f>
        <v>0</v>
      </c>
      <c r="AP26" s="102">
        <f>+'Option 5A'!AP26</f>
        <v>0</v>
      </c>
      <c r="AQ26" s="102">
        <f>+'Option 5A'!AQ26</f>
        <v>0</v>
      </c>
      <c r="AR26" s="102">
        <f>+'Option 5A'!AR26</f>
        <v>0</v>
      </c>
      <c r="AS26" s="102">
        <f>+'Option 5A'!AS26</f>
        <v>0</v>
      </c>
    </row>
    <row r="27" spans="1:45" x14ac:dyDescent="0.35">
      <c r="A27" s="101" t="s">
        <v>43</v>
      </c>
      <c r="B27" s="101" t="s">
        <v>44</v>
      </c>
      <c r="C27" s="101" t="s">
        <v>42</v>
      </c>
      <c r="D27" s="73"/>
      <c r="E27" s="73"/>
      <c r="F27" s="73"/>
      <c r="G27" s="73"/>
      <c r="H27" s="73"/>
      <c r="I27" s="73"/>
      <c r="J27" s="73"/>
      <c r="K27" s="73"/>
      <c r="L27" s="71">
        <f>+'Option 5A'!L27</f>
        <v>2500</v>
      </c>
      <c r="M27" s="72"/>
      <c r="N27" s="72"/>
      <c r="O27" s="72"/>
      <c r="P27" s="72"/>
      <c r="R27" s="102">
        <f>NPV('Key Vars Assumptions'!$B$10,U27:AS27)</f>
        <v>450.97135283401116</v>
      </c>
      <c r="S27" s="102">
        <f t="shared" si="1"/>
        <v>500</v>
      </c>
      <c r="T27" s="31"/>
      <c r="U27" s="102">
        <f>+'Option 5A'!U27</f>
        <v>0</v>
      </c>
      <c r="V27" s="102">
        <f>+'Option 5A'!V27</f>
        <v>0</v>
      </c>
      <c r="W27" s="102">
        <f>+'Option 5A'!W27</f>
        <v>500</v>
      </c>
      <c r="X27" s="102">
        <f>+'Option 5A'!X27</f>
        <v>0</v>
      </c>
      <c r="Y27" s="102">
        <f>+'Option 5A'!Y27</f>
        <v>0</v>
      </c>
      <c r="Z27" s="102">
        <f>+'Option 5A'!Z27</f>
        <v>0</v>
      </c>
      <c r="AA27" s="102">
        <f>+'Option 5A'!AA27</f>
        <v>0</v>
      </c>
      <c r="AB27" s="102">
        <f>+'Option 5A'!AB27</f>
        <v>0</v>
      </c>
      <c r="AC27" s="102">
        <f>+'Option 5A'!AC27</f>
        <v>0</v>
      </c>
      <c r="AD27" s="102">
        <f>+'Option 5A'!AD27</f>
        <v>0</v>
      </c>
      <c r="AE27" s="102">
        <f>+'Option 5A'!AE27</f>
        <v>0</v>
      </c>
      <c r="AF27" s="102">
        <f>+'Option 5A'!AF27</f>
        <v>0</v>
      </c>
      <c r="AG27" s="102">
        <f>+'Option 5A'!AG27</f>
        <v>0</v>
      </c>
      <c r="AH27" s="102">
        <f>+'Option 5A'!AH27</f>
        <v>0</v>
      </c>
      <c r="AI27" s="102">
        <f>+'Option 5A'!AI27</f>
        <v>0</v>
      </c>
      <c r="AJ27" s="102">
        <f>+'Option 5A'!AJ27</f>
        <v>0</v>
      </c>
      <c r="AK27" s="102">
        <f>+'Option 5A'!AK27</f>
        <v>0</v>
      </c>
      <c r="AL27" s="102">
        <f>+'Option 5A'!AL27</f>
        <v>0</v>
      </c>
      <c r="AM27" s="102">
        <f>+'Option 5A'!AM27</f>
        <v>0</v>
      </c>
      <c r="AN27" s="102">
        <f>+'Option 5A'!AN27</f>
        <v>0</v>
      </c>
      <c r="AO27" s="102">
        <f>+'Option 5A'!AO27</f>
        <v>0</v>
      </c>
      <c r="AP27" s="102">
        <f>+'Option 5A'!AP27</f>
        <v>0</v>
      </c>
      <c r="AQ27" s="102">
        <f>+'Option 5A'!AQ27</f>
        <v>0</v>
      </c>
      <c r="AR27" s="102">
        <f>+'Option 5A'!AR27</f>
        <v>0</v>
      </c>
      <c r="AS27" s="102">
        <f>+'Option 5A'!AS27</f>
        <v>0</v>
      </c>
    </row>
    <row r="28" spans="1:45" x14ac:dyDescent="0.35">
      <c r="A28" s="101" t="s">
        <v>43</v>
      </c>
      <c r="B28" s="101" t="s">
        <v>44</v>
      </c>
      <c r="C28" s="101" t="s">
        <v>86</v>
      </c>
      <c r="D28" s="73"/>
      <c r="E28" s="73"/>
      <c r="F28" s="73"/>
      <c r="G28" s="73"/>
      <c r="H28" s="73"/>
      <c r="I28" s="73"/>
      <c r="J28" s="73"/>
      <c r="K28" s="73"/>
      <c r="L28" s="73"/>
      <c r="M28" s="71">
        <f>+'Option 5A'!M28</f>
        <v>12434</v>
      </c>
      <c r="N28" s="73"/>
      <c r="O28" s="73"/>
      <c r="P28" s="73"/>
      <c r="R28" s="102">
        <f>NPV('Key Vars Assumptions'!$B$10,U28:AS28)</f>
        <v>0</v>
      </c>
      <c r="S28" s="102">
        <f t="shared" si="1"/>
        <v>0</v>
      </c>
      <c r="T28" s="31"/>
      <c r="U28" s="102">
        <f>+'Option 5A'!U28</f>
        <v>0</v>
      </c>
      <c r="V28" s="102">
        <f>+'Option 5A'!V28</f>
        <v>0</v>
      </c>
      <c r="W28" s="102">
        <f>+'Option 5A'!W28</f>
        <v>0</v>
      </c>
      <c r="X28" s="102">
        <f>+'Option 5A'!X28</f>
        <v>0</v>
      </c>
      <c r="Y28" s="102">
        <f>+'Option 5A'!Y28</f>
        <v>0</v>
      </c>
      <c r="Z28" s="102">
        <f>+'Option 5A'!Z28</f>
        <v>0</v>
      </c>
      <c r="AA28" s="102">
        <f>+'Option 5A'!AA28</f>
        <v>0</v>
      </c>
      <c r="AB28" s="102">
        <f>+'Option 5A'!AB28</f>
        <v>0</v>
      </c>
      <c r="AC28" s="102">
        <f>+'Option 5A'!AC28</f>
        <v>0</v>
      </c>
      <c r="AD28" s="102">
        <f>+'Option 5A'!AD28</f>
        <v>0</v>
      </c>
      <c r="AE28" s="102">
        <f>+'Option 5A'!AE28</f>
        <v>0</v>
      </c>
      <c r="AF28" s="102">
        <f>+'Option 5A'!AF28</f>
        <v>0</v>
      </c>
      <c r="AG28" s="102">
        <f>+'Option 5A'!AG28</f>
        <v>0</v>
      </c>
      <c r="AH28" s="102">
        <f>+'Option 5A'!AH28</f>
        <v>0</v>
      </c>
      <c r="AI28" s="102">
        <f>+'Option 5A'!AI28</f>
        <v>0</v>
      </c>
      <c r="AJ28" s="102">
        <f>+'Option 5A'!AJ28</f>
        <v>0</v>
      </c>
      <c r="AK28" s="102">
        <f>+'Option 5A'!AK28</f>
        <v>0</v>
      </c>
      <c r="AL28" s="102">
        <f>+'Option 5A'!AL28</f>
        <v>0</v>
      </c>
      <c r="AM28" s="102">
        <f>+'Option 5A'!AM28</f>
        <v>0</v>
      </c>
      <c r="AN28" s="102">
        <f>+'Option 5A'!AN28</f>
        <v>0</v>
      </c>
      <c r="AO28" s="102">
        <f>+'Option 5A'!AO28</f>
        <v>0</v>
      </c>
      <c r="AP28" s="102">
        <f>+'Option 5A'!AP28</f>
        <v>0</v>
      </c>
      <c r="AQ28" s="102">
        <f>+'Option 5A'!AQ28</f>
        <v>0</v>
      </c>
      <c r="AR28" s="102">
        <f>+'Option 5A'!AR28</f>
        <v>0</v>
      </c>
      <c r="AS28" s="102">
        <f>+'Option 5A'!AS28</f>
        <v>0</v>
      </c>
    </row>
    <row r="29" spans="1:45" x14ac:dyDescent="0.35">
      <c r="A29" s="101" t="s">
        <v>43</v>
      </c>
      <c r="B29" s="101" t="s">
        <v>44</v>
      </c>
      <c r="C29" s="101" t="s">
        <v>91</v>
      </c>
      <c r="D29" s="73"/>
      <c r="E29" s="73"/>
      <c r="F29" s="73"/>
      <c r="G29" s="73"/>
      <c r="H29" s="73"/>
      <c r="I29" s="73"/>
      <c r="J29" s="73"/>
      <c r="K29" s="73"/>
      <c r="L29" s="73"/>
      <c r="M29" s="73"/>
      <c r="N29" s="71">
        <f>+'Option 5A'!N29</f>
        <v>0</v>
      </c>
      <c r="O29" s="73"/>
      <c r="P29" s="73"/>
      <c r="R29" s="102">
        <f>NPV('Key Vars Assumptions'!$B$10,U29:AS29)</f>
        <v>0</v>
      </c>
      <c r="S29" s="102">
        <f t="shared" si="1"/>
        <v>0</v>
      </c>
      <c r="T29" s="31"/>
      <c r="U29" s="102">
        <f>+'Option 5A'!U29</f>
        <v>0</v>
      </c>
      <c r="V29" s="102">
        <f>+'Option 5A'!V29</f>
        <v>0</v>
      </c>
      <c r="W29" s="102">
        <f>+'Option 5A'!W29</f>
        <v>0</v>
      </c>
      <c r="X29" s="102">
        <f>+'Option 5A'!X29</f>
        <v>0</v>
      </c>
      <c r="Y29" s="102">
        <f>+'Option 5A'!Y29</f>
        <v>0</v>
      </c>
      <c r="Z29" s="102">
        <f>+'Option 5A'!Z29</f>
        <v>0</v>
      </c>
      <c r="AA29" s="102">
        <f>+'Option 5A'!AA29</f>
        <v>0</v>
      </c>
      <c r="AB29" s="102">
        <f>+'Option 5A'!AB29</f>
        <v>0</v>
      </c>
      <c r="AC29" s="102">
        <f>+'Option 5A'!AC29</f>
        <v>0</v>
      </c>
      <c r="AD29" s="102">
        <f>+'Option 5A'!AD29</f>
        <v>0</v>
      </c>
      <c r="AE29" s="102">
        <f>+'Option 5A'!AE29</f>
        <v>0</v>
      </c>
      <c r="AF29" s="102">
        <f>+'Option 5A'!AF29</f>
        <v>0</v>
      </c>
      <c r="AG29" s="102">
        <f>+'Option 5A'!AG29</f>
        <v>0</v>
      </c>
      <c r="AH29" s="102">
        <f>+'Option 5A'!AH29</f>
        <v>0</v>
      </c>
      <c r="AI29" s="102">
        <f>+'Option 5A'!AI29</f>
        <v>0</v>
      </c>
      <c r="AJ29" s="102">
        <f>+'Option 5A'!AJ29</f>
        <v>0</v>
      </c>
      <c r="AK29" s="102">
        <f>+'Option 5A'!AK29</f>
        <v>0</v>
      </c>
      <c r="AL29" s="102">
        <f>+'Option 5A'!AL29</f>
        <v>0</v>
      </c>
      <c r="AM29" s="102">
        <f>+'Option 5A'!AM29</f>
        <v>0</v>
      </c>
      <c r="AN29" s="102">
        <f>+'Option 5A'!AN29</f>
        <v>0</v>
      </c>
      <c r="AO29" s="102">
        <f>+'Option 5A'!AO29</f>
        <v>0</v>
      </c>
      <c r="AP29" s="102">
        <f>+'Option 5A'!AP29</f>
        <v>0</v>
      </c>
      <c r="AQ29" s="102">
        <f>+'Option 5A'!AQ29</f>
        <v>0</v>
      </c>
      <c r="AR29" s="102">
        <f>+'Option 5A'!AR29</f>
        <v>0</v>
      </c>
      <c r="AS29" s="102">
        <f>+'Option 5A'!AS29</f>
        <v>0</v>
      </c>
    </row>
    <row r="30" spans="1:45" x14ac:dyDescent="0.35">
      <c r="A30" s="101" t="s">
        <v>43</v>
      </c>
      <c r="B30" s="101" t="s">
        <v>44</v>
      </c>
      <c r="C30" s="101" t="s">
        <v>127</v>
      </c>
      <c r="D30" s="73"/>
      <c r="E30" s="73"/>
      <c r="F30" s="73"/>
      <c r="G30" s="73"/>
      <c r="H30" s="73"/>
      <c r="I30" s="73"/>
      <c r="J30" s="73"/>
      <c r="K30" s="73"/>
      <c r="L30" s="73"/>
      <c r="M30" s="73"/>
      <c r="N30" s="73"/>
      <c r="O30" s="71">
        <f>+'Option 5A'!O30</f>
        <v>165046</v>
      </c>
      <c r="P30" s="73"/>
      <c r="R30" s="102">
        <f>NPV('Key Vars Assumptions'!$B$10,U30:AS30)</f>
        <v>148862.03579968441</v>
      </c>
      <c r="S30" s="102">
        <f t="shared" si="1"/>
        <v>165046</v>
      </c>
      <c r="T30" s="31"/>
      <c r="U30" s="102">
        <f>+'Option 5A'!U30</f>
        <v>0</v>
      </c>
      <c r="V30" s="102">
        <f>+'Option 5A'!V30</f>
        <v>0</v>
      </c>
      <c r="W30" s="102">
        <f>+'Option 5A'!W30</f>
        <v>165046</v>
      </c>
      <c r="X30" s="102">
        <f>+'Option 5A'!X30</f>
        <v>0</v>
      </c>
      <c r="Y30" s="102">
        <f>+'Option 5A'!Y30</f>
        <v>0</v>
      </c>
      <c r="Z30" s="102">
        <f>+'Option 5A'!Z30</f>
        <v>0</v>
      </c>
      <c r="AA30" s="102">
        <f>+'Option 5A'!AA30</f>
        <v>0</v>
      </c>
      <c r="AB30" s="102">
        <f>+'Option 5A'!AB30</f>
        <v>0</v>
      </c>
      <c r="AC30" s="102">
        <f>+'Option 5A'!AC30</f>
        <v>0</v>
      </c>
      <c r="AD30" s="102">
        <f>+'Option 5A'!AD30</f>
        <v>0</v>
      </c>
      <c r="AE30" s="102">
        <f>+'Option 5A'!AE30</f>
        <v>0</v>
      </c>
      <c r="AF30" s="102">
        <f>+'Option 5A'!AF30</f>
        <v>0</v>
      </c>
      <c r="AG30" s="102">
        <f>+'Option 5A'!AG30</f>
        <v>0</v>
      </c>
      <c r="AH30" s="102">
        <f>+'Option 5A'!AH30</f>
        <v>0</v>
      </c>
      <c r="AI30" s="102">
        <f>+'Option 5A'!AI30</f>
        <v>0</v>
      </c>
      <c r="AJ30" s="102">
        <f>+'Option 5A'!AJ30</f>
        <v>0</v>
      </c>
      <c r="AK30" s="102">
        <f>+'Option 5A'!AK30</f>
        <v>0</v>
      </c>
      <c r="AL30" s="102">
        <f>+'Option 5A'!AL30</f>
        <v>0</v>
      </c>
      <c r="AM30" s="102">
        <f>+'Option 5A'!AM30</f>
        <v>0</v>
      </c>
      <c r="AN30" s="102">
        <f>+'Option 5A'!AN30</f>
        <v>0</v>
      </c>
      <c r="AO30" s="102">
        <f>+'Option 5A'!AO30</f>
        <v>0</v>
      </c>
      <c r="AP30" s="102">
        <f>+'Option 5A'!AP30</f>
        <v>0</v>
      </c>
      <c r="AQ30" s="102">
        <f>+'Option 5A'!AQ30</f>
        <v>0</v>
      </c>
      <c r="AR30" s="102">
        <f>+'Option 5A'!AR30</f>
        <v>0</v>
      </c>
      <c r="AS30" s="102">
        <f>+'Option 5A'!AS30</f>
        <v>0</v>
      </c>
    </row>
    <row r="31" spans="1:45" x14ac:dyDescent="0.35">
      <c r="A31" s="101" t="s">
        <v>43</v>
      </c>
      <c r="B31" s="101" t="s">
        <v>44</v>
      </c>
      <c r="C31" s="101" t="s">
        <v>51</v>
      </c>
      <c r="D31" s="73"/>
      <c r="E31" s="73"/>
      <c r="F31" s="73"/>
      <c r="G31" s="73"/>
      <c r="H31" s="73"/>
      <c r="I31" s="73"/>
      <c r="J31" s="73"/>
      <c r="K31" s="73"/>
      <c r="L31" s="73"/>
      <c r="M31" s="73"/>
      <c r="N31" s="73"/>
      <c r="O31" s="73"/>
      <c r="P31" s="71">
        <f>+'Option 5A'!P31</f>
        <v>27500</v>
      </c>
      <c r="R31" s="102">
        <f>NPV('Key Vars Assumptions'!$B$10,U31:AS31)</f>
        <v>24803.424405870614</v>
      </c>
      <c r="S31" s="102">
        <f t="shared" si="1"/>
        <v>27500</v>
      </c>
      <c r="T31" s="31"/>
      <c r="U31" s="102">
        <f>+'Option 5A'!U31</f>
        <v>0</v>
      </c>
      <c r="V31" s="102">
        <f>+'Option 5A'!V31</f>
        <v>0</v>
      </c>
      <c r="W31" s="102">
        <f>+'Option 5A'!W31</f>
        <v>27500</v>
      </c>
      <c r="X31" s="102">
        <f>+'Option 5A'!X31</f>
        <v>0</v>
      </c>
      <c r="Y31" s="102">
        <f>+'Option 5A'!Y31</f>
        <v>0</v>
      </c>
      <c r="Z31" s="102">
        <f>+'Option 5A'!Z31</f>
        <v>0</v>
      </c>
      <c r="AA31" s="102">
        <f>+'Option 5A'!AA31</f>
        <v>0</v>
      </c>
      <c r="AB31" s="102">
        <f>+'Option 5A'!AB31</f>
        <v>0</v>
      </c>
      <c r="AC31" s="102">
        <f>+'Option 5A'!AC31</f>
        <v>0</v>
      </c>
      <c r="AD31" s="102">
        <f>+'Option 5A'!AD31</f>
        <v>0</v>
      </c>
      <c r="AE31" s="102">
        <f>+'Option 5A'!AE31</f>
        <v>0</v>
      </c>
      <c r="AF31" s="102">
        <f>+'Option 5A'!AF31</f>
        <v>0</v>
      </c>
      <c r="AG31" s="102">
        <f>+'Option 5A'!AG31</f>
        <v>0</v>
      </c>
      <c r="AH31" s="102">
        <f>+'Option 5A'!AH31</f>
        <v>0</v>
      </c>
      <c r="AI31" s="102">
        <f>+'Option 5A'!AI31</f>
        <v>0</v>
      </c>
      <c r="AJ31" s="102">
        <f>+'Option 5A'!AJ31</f>
        <v>0</v>
      </c>
      <c r="AK31" s="102">
        <f>+'Option 5A'!AK31</f>
        <v>0</v>
      </c>
      <c r="AL31" s="102">
        <f>+'Option 5A'!AL31</f>
        <v>0</v>
      </c>
      <c r="AM31" s="102">
        <f>+'Option 5A'!AM31</f>
        <v>0</v>
      </c>
      <c r="AN31" s="102">
        <f>+'Option 5A'!AN31</f>
        <v>0</v>
      </c>
      <c r="AO31" s="102">
        <f>+'Option 5A'!AO31</f>
        <v>0</v>
      </c>
      <c r="AP31" s="102">
        <f>+'Option 5A'!AP31</f>
        <v>0</v>
      </c>
      <c r="AQ31" s="102">
        <f>+'Option 5A'!AQ31</f>
        <v>0</v>
      </c>
      <c r="AR31" s="102">
        <f>+'Option 5A'!AR31</f>
        <v>0</v>
      </c>
      <c r="AS31" s="102">
        <f>+'Option 5A'!AS31</f>
        <v>0</v>
      </c>
    </row>
    <row r="32" spans="1:45" x14ac:dyDescent="0.35">
      <c r="A32" s="101"/>
      <c r="B32" s="101"/>
      <c r="C32" s="101"/>
      <c r="D32" s="76"/>
      <c r="E32" s="76"/>
      <c r="F32" s="76"/>
      <c r="G32" s="76"/>
      <c r="H32" s="76"/>
      <c r="I32" s="76"/>
      <c r="J32" s="76"/>
      <c r="K32" s="76"/>
      <c r="L32" s="74"/>
      <c r="M32" s="75"/>
      <c r="N32" s="75"/>
      <c r="O32" s="75"/>
      <c r="P32" s="75"/>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row>
    <row r="33" spans="1:47" x14ac:dyDescent="0.35">
      <c r="A33" s="101" t="s">
        <v>45</v>
      </c>
      <c r="B33" s="101" t="s">
        <v>99</v>
      </c>
      <c r="C33" s="101" t="s">
        <v>32</v>
      </c>
      <c r="D33" s="78">
        <v>150850</v>
      </c>
      <c r="E33" s="72"/>
      <c r="F33" s="72"/>
      <c r="G33" s="72"/>
      <c r="H33" s="72"/>
      <c r="I33" s="72"/>
      <c r="J33" s="72"/>
      <c r="K33" s="72"/>
      <c r="L33" s="72"/>
      <c r="M33" s="72"/>
      <c r="N33" s="72"/>
      <c r="O33" s="72"/>
      <c r="P33" s="72"/>
      <c r="R33" s="102">
        <f>NPV('Key Vars Assumptions'!$B$10,U33:AS33)</f>
        <v>0</v>
      </c>
      <c r="S33" s="102">
        <f t="shared" ref="S33:S42" si="2">SUM(U33:AS33)</f>
        <v>0</v>
      </c>
      <c r="T33" s="31"/>
      <c r="U33" s="102">
        <f>+'Option 5A'!U33</f>
        <v>0</v>
      </c>
      <c r="V33" s="102">
        <f>+'Option 5A'!V33</f>
        <v>0</v>
      </c>
      <c r="W33" s="102">
        <f>+'Option 5A'!W33</f>
        <v>0</v>
      </c>
      <c r="X33" s="105">
        <v>0</v>
      </c>
      <c r="Y33" s="105">
        <v>0</v>
      </c>
      <c r="Z33" s="105">
        <v>0</v>
      </c>
      <c r="AA33" s="105">
        <v>0</v>
      </c>
      <c r="AB33" s="105">
        <v>0</v>
      </c>
      <c r="AC33" s="105">
        <v>0</v>
      </c>
      <c r="AD33" s="105">
        <v>0</v>
      </c>
      <c r="AE33" s="105">
        <v>0</v>
      </c>
      <c r="AF33" s="105">
        <v>0</v>
      </c>
      <c r="AG33" s="105">
        <v>0</v>
      </c>
      <c r="AH33" s="105">
        <v>0</v>
      </c>
      <c r="AI33" s="105">
        <v>0</v>
      </c>
      <c r="AJ33" s="105">
        <v>0</v>
      </c>
      <c r="AK33" s="105">
        <v>0</v>
      </c>
      <c r="AL33" s="105">
        <v>0</v>
      </c>
      <c r="AM33" s="105">
        <v>0</v>
      </c>
      <c r="AN33" s="105">
        <v>0</v>
      </c>
      <c r="AO33" s="105">
        <v>0</v>
      </c>
      <c r="AP33" s="105">
        <v>0</v>
      </c>
      <c r="AQ33" s="105">
        <v>0</v>
      </c>
      <c r="AR33" s="105">
        <v>0</v>
      </c>
      <c r="AS33" s="105">
        <v>0</v>
      </c>
      <c r="AU33" s="105">
        <f>AVERAGE(X33:AS33)</f>
        <v>0</v>
      </c>
    </row>
    <row r="34" spans="1:47" x14ac:dyDescent="0.35">
      <c r="A34" s="101" t="s">
        <v>45</v>
      </c>
      <c r="B34" s="101" t="s">
        <v>99</v>
      </c>
      <c r="C34" s="101" t="s">
        <v>37</v>
      </c>
      <c r="D34" s="73"/>
      <c r="E34" s="78">
        <v>82568</v>
      </c>
      <c r="F34" s="73"/>
      <c r="G34" s="73"/>
      <c r="H34" s="73"/>
      <c r="I34" s="73"/>
      <c r="J34" s="73"/>
      <c r="K34" s="73"/>
      <c r="L34" s="73"/>
      <c r="M34" s="73"/>
      <c r="N34" s="73"/>
      <c r="O34" s="73"/>
      <c r="P34" s="73"/>
      <c r="R34" s="102">
        <f>NPV('Key Vars Assumptions'!$B$10,U34:AS34)</f>
        <v>0</v>
      </c>
      <c r="S34" s="102">
        <f t="shared" si="2"/>
        <v>0</v>
      </c>
      <c r="T34" s="31"/>
      <c r="U34" s="102">
        <f>+'Option 5A'!U34</f>
        <v>0</v>
      </c>
      <c r="V34" s="102">
        <f>+'Option 5A'!V34</f>
        <v>0</v>
      </c>
      <c r="W34" s="102">
        <f>+'Option 5A'!W34</f>
        <v>0</v>
      </c>
      <c r="X34" s="105">
        <v>0</v>
      </c>
      <c r="Y34" s="105">
        <v>0</v>
      </c>
      <c r="Z34" s="105">
        <v>0</v>
      </c>
      <c r="AA34" s="105">
        <v>0</v>
      </c>
      <c r="AB34" s="105">
        <v>0</v>
      </c>
      <c r="AC34" s="105">
        <v>0</v>
      </c>
      <c r="AD34" s="105">
        <v>0</v>
      </c>
      <c r="AE34" s="105">
        <v>0</v>
      </c>
      <c r="AF34" s="105">
        <v>0</v>
      </c>
      <c r="AG34" s="105">
        <v>0</v>
      </c>
      <c r="AH34" s="105">
        <v>0</v>
      </c>
      <c r="AI34" s="105">
        <v>0</v>
      </c>
      <c r="AJ34" s="105">
        <v>0</v>
      </c>
      <c r="AK34" s="105">
        <v>0</v>
      </c>
      <c r="AL34" s="105">
        <v>0</v>
      </c>
      <c r="AM34" s="105">
        <v>0</v>
      </c>
      <c r="AN34" s="105">
        <v>0</v>
      </c>
      <c r="AO34" s="105">
        <v>0</v>
      </c>
      <c r="AP34" s="105">
        <v>0</v>
      </c>
      <c r="AQ34" s="105">
        <v>0</v>
      </c>
      <c r="AR34" s="105">
        <v>0</v>
      </c>
      <c r="AS34" s="105">
        <v>0</v>
      </c>
      <c r="AU34" s="105">
        <f t="shared" ref="AU34:AU40" si="3">AVERAGE(X34:AS34)</f>
        <v>0</v>
      </c>
    </row>
    <row r="35" spans="1:47" x14ac:dyDescent="0.35">
      <c r="A35" s="101" t="s">
        <v>45</v>
      </c>
      <c r="B35" s="101" t="s">
        <v>99</v>
      </c>
      <c r="C35" s="101" t="s">
        <v>35</v>
      </c>
      <c r="D35" s="73"/>
      <c r="E35" s="73"/>
      <c r="F35" s="78">
        <v>8667</v>
      </c>
      <c r="G35" s="72"/>
      <c r="H35" s="73"/>
      <c r="I35" s="73"/>
      <c r="J35" s="73"/>
      <c r="K35" s="73"/>
      <c r="L35" s="73"/>
      <c r="M35" s="73"/>
      <c r="N35" s="73"/>
      <c r="O35" s="73"/>
      <c r="P35" s="73"/>
      <c r="R35" s="102">
        <f>NPV('Key Vars Assumptions'!$B$10,U35:AS35)</f>
        <v>0</v>
      </c>
      <c r="S35" s="102">
        <f t="shared" si="2"/>
        <v>0</v>
      </c>
      <c r="T35" s="31"/>
      <c r="U35" s="102">
        <f>+'Option 5A'!U35</f>
        <v>0</v>
      </c>
      <c r="V35" s="102">
        <f>+'Option 5A'!V35</f>
        <v>0</v>
      </c>
      <c r="W35" s="102">
        <f>+'Option 5A'!W35</f>
        <v>0</v>
      </c>
      <c r="X35" s="105">
        <v>0</v>
      </c>
      <c r="Y35" s="105">
        <v>0</v>
      </c>
      <c r="Z35" s="105">
        <v>0</v>
      </c>
      <c r="AA35" s="105">
        <v>0</v>
      </c>
      <c r="AB35" s="105">
        <v>0</v>
      </c>
      <c r="AC35" s="105">
        <v>0</v>
      </c>
      <c r="AD35" s="105">
        <v>0</v>
      </c>
      <c r="AE35" s="105">
        <v>0</v>
      </c>
      <c r="AF35" s="105">
        <v>0</v>
      </c>
      <c r="AG35" s="105">
        <v>0</v>
      </c>
      <c r="AH35" s="105">
        <v>0</v>
      </c>
      <c r="AI35" s="105">
        <v>0</v>
      </c>
      <c r="AJ35" s="105">
        <v>0</v>
      </c>
      <c r="AK35" s="105">
        <v>0</v>
      </c>
      <c r="AL35" s="105">
        <v>0</v>
      </c>
      <c r="AM35" s="105">
        <v>0</v>
      </c>
      <c r="AN35" s="105">
        <v>0</v>
      </c>
      <c r="AO35" s="105">
        <v>0</v>
      </c>
      <c r="AP35" s="105">
        <v>0</v>
      </c>
      <c r="AQ35" s="105">
        <v>0</v>
      </c>
      <c r="AR35" s="105">
        <v>0</v>
      </c>
      <c r="AS35" s="105">
        <v>0</v>
      </c>
      <c r="AU35" s="105">
        <f t="shared" si="3"/>
        <v>0</v>
      </c>
    </row>
    <row r="36" spans="1:47" x14ac:dyDescent="0.35">
      <c r="A36" s="101" t="s">
        <v>45</v>
      </c>
      <c r="B36" s="101" t="s">
        <v>99</v>
      </c>
      <c r="C36" s="101" t="s">
        <v>36</v>
      </c>
      <c r="D36" s="73"/>
      <c r="E36" s="73"/>
      <c r="F36" s="73"/>
      <c r="G36" s="78">
        <f>+'Option 5A'!G36</f>
        <v>0</v>
      </c>
      <c r="H36" s="73"/>
      <c r="I36" s="73"/>
      <c r="J36" s="73"/>
      <c r="K36" s="73"/>
      <c r="L36" s="73"/>
      <c r="M36" s="73"/>
      <c r="N36" s="73"/>
      <c r="O36" s="73"/>
      <c r="P36" s="73"/>
      <c r="R36" s="102">
        <f>NPV('Key Vars Assumptions'!$B$10,U36:AS36)</f>
        <v>0</v>
      </c>
      <c r="S36" s="102">
        <f t="shared" si="2"/>
        <v>0</v>
      </c>
      <c r="T36" s="31"/>
      <c r="U36" s="102">
        <f>+'Option 5A'!U36</f>
        <v>0</v>
      </c>
      <c r="V36" s="102">
        <f>+'Option 5A'!V36</f>
        <v>0</v>
      </c>
      <c r="W36" s="102">
        <f>+'Option 5A'!W36</f>
        <v>0</v>
      </c>
      <c r="X36" s="105">
        <v>0</v>
      </c>
      <c r="Y36" s="105">
        <v>0</v>
      </c>
      <c r="Z36" s="105">
        <v>0</v>
      </c>
      <c r="AA36" s="105">
        <v>0</v>
      </c>
      <c r="AB36" s="105">
        <v>0</v>
      </c>
      <c r="AC36" s="105">
        <v>0</v>
      </c>
      <c r="AD36" s="105">
        <v>0</v>
      </c>
      <c r="AE36" s="105">
        <v>0</v>
      </c>
      <c r="AF36" s="105">
        <v>0</v>
      </c>
      <c r="AG36" s="105">
        <v>0</v>
      </c>
      <c r="AH36" s="105">
        <v>0</v>
      </c>
      <c r="AI36" s="105">
        <v>0</v>
      </c>
      <c r="AJ36" s="105">
        <v>0</v>
      </c>
      <c r="AK36" s="105">
        <v>0</v>
      </c>
      <c r="AL36" s="105">
        <v>0</v>
      </c>
      <c r="AM36" s="105">
        <v>0</v>
      </c>
      <c r="AN36" s="105">
        <v>0</v>
      </c>
      <c r="AO36" s="105">
        <v>0</v>
      </c>
      <c r="AP36" s="105">
        <v>0</v>
      </c>
      <c r="AQ36" s="105">
        <v>0</v>
      </c>
      <c r="AR36" s="105">
        <v>0</v>
      </c>
      <c r="AS36" s="105">
        <v>0</v>
      </c>
      <c r="AU36" s="105">
        <f t="shared" si="3"/>
        <v>0</v>
      </c>
    </row>
    <row r="37" spans="1:47" x14ac:dyDescent="0.35">
      <c r="A37" s="101" t="s">
        <v>45</v>
      </c>
      <c r="B37" s="101" t="s">
        <v>99</v>
      </c>
      <c r="C37" s="101" t="s">
        <v>38</v>
      </c>
      <c r="D37" s="73"/>
      <c r="E37" s="73"/>
      <c r="F37" s="73"/>
      <c r="G37" s="73"/>
      <c r="H37" s="78">
        <v>1712</v>
      </c>
      <c r="I37" s="73"/>
      <c r="J37" s="73"/>
      <c r="K37" s="73"/>
      <c r="L37" s="73"/>
      <c r="M37" s="73"/>
      <c r="N37" s="73"/>
      <c r="O37" s="73"/>
      <c r="P37" s="73"/>
      <c r="R37" s="102">
        <f>NPV('Key Vars Assumptions'!$B$10,U37:AS37)</f>
        <v>0</v>
      </c>
      <c r="S37" s="102">
        <f t="shared" si="2"/>
        <v>0</v>
      </c>
      <c r="T37" s="31"/>
      <c r="U37" s="102">
        <f>+'Option 5A'!U37</f>
        <v>0</v>
      </c>
      <c r="V37" s="102">
        <f>+'Option 5A'!V37</f>
        <v>0</v>
      </c>
      <c r="W37" s="102">
        <f>+'Option 5A'!W37</f>
        <v>0</v>
      </c>
      <c r="X37" s="105">
        <v>0</v>
      </c>
      <c r="Y37" s="105">
        <v>0</v>
      </c>
      <c r="Z37" s="105">
        <v>0</v>
      </c>
      <c r="AA37" s="105">
        <v>0</v>
      </c>
      <c r="AB37" s="105">
        <v>0</v>
      </c>
      <c r="AC37" s="105">
        <v>0</v>
      </c>
      <c r="AD37" s="105">
        <v>0</v>
      </c>
      <c r="AE37" s="105">
        <v>0</v>
      </c>
      <c r="AF37" s="105">
        <v>0</v>
      </c>
      <c r="AG37" s="105">
        <v>0</v>
      </c>
      <c r="AH37" s="105">
        <v>0</v>
      </c>
      <c r="AI37" s="105">
        <v>0</v>
      </c>
      <c r="AJ37" s="105">
        <v>0</v>
      </c>
      <c r="AK37" s="105">
        <v>0</v>
      </c>
      <c r="AL37" s="105">
        <v>0</v>
      </c>
      <c r="AM37" s="105">
        <v>0</v>
      </c>
      <c r="AN37" s="105">
        <v>0</v>
      </c>
      <c r="AO37" s="105">
        <v>0</v>
      </c>
      <c r="AP37" s="105">
        <v>0</v>
      </c>
      <c r="AQ37" s="105">
        <v>0</v>
      </c>
      <c r="AR37" s="105">
        <v>0</v>
      </c>
      <c r="AS37" s="105">
        <v>0</v>
      </c>
      <c r="AU37" s="105">
        <f t="shared" si="3"/>
        <v>0</v>
      </c>
    </row>
    <row r="38" spans="1:47" x14ac:dyDescent="0.35">
      <c r="A38" s="101" t="s">
        <v>45</v>
      </c>
      <c r="B38" s="101" t="s">
        <v>99</v>
      </c>
      <c r="C38" s="101" t="s">
        <v>39</v>
      </c>
      <c r="D38" s="73"/>
      <c r="E38" s="73"/>
      <c r="F38" s="73"/>
      <c r="G38" s="73"/>
      <c r="H38" s="73"/>
      <c r="I38" s="78">
        <v>2238</v>
      </c>
      <c r="J38" s="73"/>
      <c r="K38" s="73"/>
      <c r="L38" s="73"/>
      <c r="M38" s="73"/>
      <c r="N38" s="73"/>
      <c r="O38" s="73"/>
      <c r="P38" s="73"/>
      <c r="R38" s="102">
        <f>NPV('Key Vars Assumptions'!$B$10,U38:AS38)</f>
        <v>0</v>
      </c>
      <c r="S38" s="102">
        <f t="shared" si="2"/>
        <v>0</v>
      </c>
      <c r="T38" s="31"/>
      <c r="U38" s="102">
        <f>+'Option 5A'!U38</f>
        <v>0</v>
      </c>
      <c r="V38" s="102">
        <f>+'Option 5A'!V38</f>
        <v>0</v>
      </c>
      <c r="W38" s="102">
        <f>+'Option 5A'!W38</f>
        <v>0</v>
      </c>
      <c r="X38" s="105">
        <v>0</v>
      </c>
      <c r="Y38" s="105">
        <v>0</v>
      </c>
      <c r="Z38" s="105">
        <v>0</v>
      </c>
      <c r="AA38" s="105">
        <v>0</v>
      </c>
      <c r="AB38" s="105">
        <v>0</v>
      </c>
      <c r="AC38" s="105">
        <v>0</v>
      </c>
      <c r="AD38" s="105">
        <v>0</v>
      </c>
      <c r="AE38" s="105">
        <v>0</v>
      </c>
      <c r="AF38" s="105">
        <v>0</v>
      </c>
      <c r="AG38" s="105">
        <v>0</v>
      </c>
      <c r="AH38" s="105">
        <v>0</v>
      </c>
      <c r="AI38" s="105">
        <v>0</v>
      </c>
      <c r="AJ38" s="105">
        <v>0</v>
      </c>
      <c r="AK38" s="105">
        <v>0</v>
      </c>
      <c r="AL38" s="105">
        <v>0</v>
      </c>
      <c r="AM38" s="105">
        <v>0</v>
      </c>
      <c r="AN38" s="105">
        <v>0</v>
      </c>
      <c r="AO38" s="105">
        <v>0</v>
      </c>
      <c r="AP38" s="105">
        <v>0</v>
      </c>
      <c r="AQ38" s="105">
        <v>0</v>
      </c>
      <c r="AR38" s="105">
        <v>0</v>
      </c>
      <c r="AS38" s="105">
        <v>0</v>
      </c>
      <c r="AU38" s="105">
        <f t="shared" si="3"/>
        <v>0</v>
      </c>
    </row>
    <row r="39" spans="1:47" x14ac:dyDescent="0.35">
      <c r="A39" s="101" t="s">
        <v>45</v>
      </c>
      <c r="B39" s="101" t="s">
        <v>99</v>
      </c>
      <c r="C39" s="101" t="s">
        <v>40</v>
      </c>
      <c r="D39" s="73"/>
      <c r="E39" s="73"/>
      <c r="F39" s="73"/>
      <c r="G39" s="73"/>
      <c r="H39" s="73"/>
      <c r="I39" s="73"/>
      <c r="J39" s="78">
        <v>7617</v>
      </c>
      <c r="K39" s="72"/>
      <c r="L39" s="72"/>
      <c r="M39" s="72"/>
      <c r="N39" s="72"/>
      <c r="O39" s="72"/>
      <c r="P39" s="72"/>
      <c r="R39" s="102">
        <f>NPV('Key Vars Assumptions'!$B$10,U39:AS39)</f>
        <v>0</v>
      </c>
      <c r="S39" s="102">
        <f t="shared" si="2"/>
        <v>0</v>
      </c>
      <c r="T39" s="31"/>
      <c r="U39" s="102">
        <f>+'Option 5A'!U39</f>
        <v>0</v>
      </c>
      <c r="V39" s="102">
        <f>+'Option 5A'!V39</f>
        <v>0</v>
      </c>
      <c r="W39" s="102">
        <f>+'Option 5A'!W39</f>
        <v>0</v>
      </c>
      <c r="X39" s="105">
        <v>0</v>
      </c>
      <c r="Y39" s="105">
        <v>0</v>
      </c>
      <c r="Z39" s="105">
        <v>0</v>
      </c>
      <c r="AA39" s="105">
        <v>0</v>
      </c>
      <c r="AB39" s="105">
        <v>0</v>
      </c>
      <c r="AC39" s="105">
        <v>0</v>
      </c>
      <c r="AD39" s="105">
        <v>0</v>
      </c>
      <c r="AE39" s="105">
        <v>0</v>
      </c>
      <c r="AF39" s="105">
        <v>0</v>
      </c>
      <c r="AG39" s="105">
        <v>0</v>
      </c>
      <c r="AH39" s="105">
        <v>0</v>
      </c>
      <c r="AI39" s="105">
        <v>0</v>
      </c>
      <c r="AJ39" s="105">
        <v>0</v>
      </c>
      <c r="AK39" s="105">
        <v>0</v>
      </c>
      <c r="AL39" s="105">
        <v>0</v>
      </c>
      <c r="AM39" s="105">
        <v>0</v>
      </c>
      <c r="AN39" s="105">
        <v>0</v>
      </c>
      <c r="AO39" s="105">
        <v>0</v>
      </c>
      <c r="AP39" s="105">
        <v>0</v>
      </c>
      <c r="AQ39" s="105">
        <v>0</v>
      </c>
      <c r="AR39" s="105">
        <v>0</v>
      </c>
      <c r="AS39" s="105">
        <v>0</v>
      </c>
      <c r="AU39" s="105">
        <f t="shared" si="3"/>
        <v>0</v>
      </c>
    </row>
    <row r="40" spans="1:47" x14ac:dyDescent="0.35">
      <c r="A40" s="101" t="s">
        <v>45</v>
      </c>
      <c r="B40" s="101" t="s">
        <v>99</v>
      </c>
      <c r="C40" s="101" t="s">
        <v>70</v>
      </c>
      <c r="D40" s="73"/>
      <c r="E40" s="73"/>
      <c r="F40" s="73"/>
      <c r="G40" s="73"/>
      <c r="H40" s="73"/>
      <c r="I40" s="73"/>
      <c r="J40" s="73"/>
      <c r="K40" s="78">
        <v>9127</v>
      </c>
      <c r="L40" s="72"/>
      <c r="M40" s="72"/>
      <c r="N40" s="72"/>
      <c r="O40" s="72"/>
      <c r="P40" s="72"/>
      <c r="R40" s="102">
        <f>NPV('Key Vars Assumptions'!$B$10,U40:AS40)</f>
        <v>0</v>
      </c>
      <c r="S40" s="102">
        <f t="shared" si="2"/>
        <v>0</v>
      </c>
      <c r="T40" s="31"/>
      <c r="U40" s="102">
        <f>+'Option 5A'!U40</f>
        <v>0</v>
      </c>
      <c r="V40" s="102">
        <f>+'Option 5A'!V40</f>
        <v>0</v>
      </c>
      <c r="W40" s="102">
        <f>+'Option 5A'!W40</f>
        <v>0</v>
      </c>
      <c r="X40" s="105">
        <v>0</v>
      </c>
      <c r="Y40" s="105">
        <v>0</v>
      </c>
      <c r="Z40" s="105">
        <v>0</v>
      </c>
      <c r="AA40" s="105">
        <v>0</v>
      </c>
      <c r="AB40" s="105">
        <v>0</v>
      </c>
      <c r="AC40" s="105">
        <v>0</v>
      </c>
      <c r="AD40" s="105">
        <v>0</v>
      </c>
      <c r="AE40" s="105">
        <v>0</v>
      </c>
      <c r="AF40" s="105">
        <v>0</v>
      </c>
      <c r="AG40" s="105">
        <v>0</v>
      </c>
      <c r="AH40" s="105">
        <v>0</v>
      </c>
      <c r="AI40" s="105">
        <v>0</v>
      </c>
      <c r="AJ40" s="105">
        <v>0</v>
      </c>
      <c r="AK40" s="105">
        <v>0</v>
      </c>
      <c r="AL40" s="105">
        <v>0</v>
      </c>
      <c r="AM40" s="105">
        <v>0</v>
      </c>
      <c r="AN40" s="105">
        <v>0</v>
      </c>
      <c r="AO40" s="105">
        <v>0</v>
      </c>
      <c r="AP40" s="105">
        <v>0</v>
      </c>
      <c r="AQ40" s="105">
        <v>0</v>
      </c>
      <c r="AR40" s="105">
        <v>0</v>
      </c>
      <c r="AS40" s="105">
        <v>0</v>
      </c>
      <c r="AU40" s="105">
        <f t="shared" si="3"/>
        <v>0</v>
      </c>
    </row>
    <row r="41" spans="1:47" x14ac:dyDescent="0.35">
      <c r="A41" s="101" t="s">
        <v>45</v>
      </c>
      <c r="B41" s="101" t="s">
        <v>99</v>
      </c>
      <c r="C41" s="101" t="s">
        <v>42</v>
      </c>
      <c r="D41" s="73"/>
      <c r="E41" s="73"/>
      <c r="F41" s="73"/>
      <c r="G41" s="73"/>
      <c r="H41" s="73"/>
      <c r="I41" s="73"/>
      <c r="J41" s="73"/>
      <c r="K41" s="73"/>
      <c r="L41" s="78">
        <v>2000</v>
      </c>
      <c r="M41" s="73"/>
      <c r="N41" s="73"/>
      <c r="O41" s="73"/>
      <c r="P41" s="73"/>
      <c r="R41" s="102">
        <f>NPV('Key Vars Assumptions'!$B$10,U41:AS41)</f>
        <v>0</v>
      </c>
      <c r="S41" s="102">
        <f t="shared" si="2"/>
        <v>0</v>
      </c>
      <c r="T41" s="31"/>
      <c r="U41" s="102">
        <f>+'Option 5A'!U41</f>
        <v>0</v>
      </c>
      <c r="V41" s="102">
        <f>+'Option 5A'!V41</f>
        <v>0</v>
      </c>
      <c r="W41" s="102">
        <f>+'Option 5A'!W41</f>
        <v>0</v>
      </c>
      <c r="X41" s="105">
        <v>0</v>
      </c>
      <c r="Y41" s="105">
        <v>0</v>
      </c>
      <c r="Z41" s="105">
        <v>0</v>
      </c>
      <c r="AA41" s="105">
        <v>0</v>
      </c>
      <c r="AB41" s="105">
        <v>0</v>
      </c>
      <c r="AC41" s="105">
        <v>0</v>
      </c>
      <c r="AD41" s="105">
        <v>0</v>
      </c>
      <c r="AE41" s="105">
        <v>0</v>
      </c>
      <c r="AF41" s="105">
        <v>0</v>
      </c>
      <c r="AG41" s="105">
        <v>0</v>
      </c>
      <c r="AH41" s="105">
        <v>0</v>
      </c>
      <c r="AI41" s="105">
        <v>0</v>
      </c>
      <c r="AJ41" s="105">
        <v>0</v>
      </c>
      <c r="AK41" s="105">
        <v>0</v>
      </c>
      <c r="AL41" s="105">
        <v>0</v>
      </c>
      <c r="AM41" s="105">
        <v>0</v>
      </c>
      <c r="AN41" s="105">
        <v>0</v>
      </c>
      <c r="AO41" s="105">
        <v>0</v>
      </c>
      <c r="AP41" s="105">
        <v>0</v>
      </c>
      <c r="AQ41" s="105">
        <v>0</v>
      </c>
      <c r="AR41" s="105">
        <v>0</v>
      </c>
      <c r="AS41" s="105">
        <v>0</v>
      </c>
      <c r="AU41" s="105"/>
    </row>
    <row r="42" spans="1:47" x14ac:dyDescent="0.35">
      <c r="A42" s="101" t="s">
        <v>45</v>
      </c>
      <c r="B42" s="101" t="s">
        <v>99</v>
      </c>
      <c r="C42" s="101" t="s">
        <v>91</v>
      </c>
      <c r="D42" s="73"/>
      <c r="E42" s="73"/>
      <c r="F42" s="73"/>
      <c r="G42" s="73"/>
      <c r="H42" s="73"/>
      <c r="I42" s="73"/>
      <c r="J42" s="73"/>
      <c r="K42" s="73"/>
      <c r="L42" s="73"/>
      <c r="M42" s="73"/>
      <c r="N42" s="78">
        <v>66000</v>
      </c>
      <c r="O42" s="73"/>
      <c r="P42" s="73"/>
      <c r="R42" s="102">
        <f>NPV('Key Vars Assumptions'!$B$10,U42:AS42)</f>
        <v>0</v>
      </c>
      <c r="S42" s="102">
        <f t="shared" si="2"/>
        <v>0</v>
      </c>
      <c r="T42" s="31"/>
      <c r="U42" s="102">
        <f>+'Option 5A'!U42</f>
        <v>0</v>
      </c>
      <c r="V42" s="102">
        <f>+'Option 5A'!V42</f>
        <v>0</v>
      </c>
      <c r="W42" s="102">
        <f>+'Option 5A'!W42</f>
        <v>0</v>
      </c>
      <c r="X42" s="105">
        <v>0</v>
      </c>
      <c r="Y42" s="105">
        <v>0</v>
      </c>
      <c r="Z42" s="105">
        <v>0</v>
      </c>
      <c r="AA42" s="105">
        <v>0</v>
      </c>
      <c r="AB42" s="105">
        <v>0</v>
      </c>
      <c r="AC42" s="105">
        <v>0</v>
      </c>
      <c r="AD42" s="105">
        <v>0</v>
      </c>
      <c r="AE42" s="105">
        <v>0</v>
      </c>
      <c r="AF42" s="105">
        <v>0</v>
      </c>
      <c r="AG42" s="105">
        <v>0</v>
      </c>
      <c r="AH42" s="105">
        <v>0</v>
      </c>
      <c r="AI42" s="105">
        <v>0</v>
      </c>
      <c r="AJ42" s="105">
        <v>0</v>
      </c>
      <c r="AK42" s="105">
        <v>0</v>
      </c>
      <c r="AL42" s="105">
        <v>0</v>
      </c>
      <c r="AM42" s="105">
        <v>0</v>
      </c>
      <c r="AN42" s="105">
        <v>0</v>
      </c>
      <c r="AO42" s="105">
        <v>0</v>
      </c>
      <c r="AP42" s="105">
        <v>0</v>
      </c>
      <c r="AQ42" s="105">
        <v>0</v>
      </c>
      <c r="AR42" s="105">
        <v>0</v>
      </c>
      <c r="AS42" s="105">
        <v>0</v>
      </c>
      <c r="AU42" s="105">
        <f>AVERAGE(X42:AS42)</f>
        <v>0</v>
      </c>
    </row>
    <row r="43" spans="1:47" x14ac:dyDescent="0.35">
      <c r="D43" s="75"/>
      <c r="E43" s="75"/>
      <c r="F43" s="75"/>
      <c r="G43" s="75"/>
      <c r="H43" s="75"/>
      <c r="I43" s="75"/>
      <c r="J43" s="75"/>
      <c r="K43" s="75"/>
      <c r="L43" s="77"/>
      <c r="M43" s="75"/>
      <c r="N43" s="75"/>
      <c r="O43" s="75"/>
      <c r="P43" s="75"/>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row>
    <row r="44" spans="1:47" x14ac:dyDescent="0.35">
      <c r="A44" s="101" t="s">
        <v>59</v>
      </c>
      <c r="B44" s="101" t="s">
        <v>79</v>
      </c>
      <c r="C44" s="103" t="s">
        <v>37</v>
      </c>
      <c r="D44" s="73"/>
      <c r="E44" s="78">
        <v>1075450</v>
      </c>
      <c r="F44" s="73"/>
      <c r="G44" s="73"/>
      <c r="H44" s="73"/>
      <c r="I44" s="73"/>
      <c r="J44" s="73"/>
      <c r="K44" s="73"/>
      <c r="L44" s="73"/>
      <c r="M44" s="73"/>
      <c r="N44" s="73"/>
      <c r="O44" s="73"/>
      <c r="P44" s="73"/>
      <c r="R44" s="102">
        <f>NPV('Key Vars Assumptions'!$B$10,U44:AS44)</f>
        <v>679723.48669311102</v>
      </c>
      <c r="S44" s="102">
        <f t="shared" ref="S44:S50" si="4">SUM(U44:AS44)</f>
        <v>1075450</v>
      </c>
      <c r="T44" s="31"/>
      <c r="U44" s="105">
        <v>0</v>
      </c>
      <c r="V44" s="105">
        <v>0</v>
      </c>
      <c r="W44" s="105">
        <v>39250</v>
      </c>
      <c r="X44" s="105">
        <v>47100</v>
      </c>
      <c r="Y44" s="105">
        <v>47100</v>
      </c>
      <c r="Z44" s="105">
        <v>47100</v>
      </c>
      <c r="AA44" s="105">
        <v>47100</v>
      </c>
      <c r="AB44" s="105">
        <v>47100</v>
      </c>
      <c r="AC44" s="105">
        <v>47100</v>
      </c>
      <c r="AD44" s="105">
        <v>47100</v>
      </c>
      <c r="AE44" s="105">
        <v>47100</v>
      </c>
      <c r="AF44" s="105">
        <v>47100</v>
      </c>
      <c r="AG44" s="105">
        <v>47100</v>
      </c>
      <c r="AH44" s="105">
        <v>47100</v>
      </c>
      <c r="AI44" s="105">
        <v>47100</v>
      </c>
      <c r="AJ44" s="105">
        <v>47100</v>
      </c>
      <c r="AK44" s="105">
        <v>47100</v>
      </c>
      <c r="AL44" s="105">
        <v>47100</v>
      </c>
      <c r="AM44" s="105">
        <v>47100</v>
      </c>
      <c r="AN44" s="105">
        <v>47100</v>
      </c>
      <c r="AO44" s="105">
        <v>47100</v>
      </c>
      <c r="AP44" s="105">
        <v>47100</v>
      </c>
      <c r="AQ44" s="105">
        <v>47100</v>
      </c>
      <c r="AR44" s="105">
        <v>47100</v>
      </c>
      <c r="AS44" s="105">
        <v>47100</v>
      </c>
      <c r="AU44" s="105">
        <f>AVERAGE(X44:AS44)</f>
        <v>47100</v>
      </c>
    </row>
    <row r="45" spans="1:47" x14ac:dyDescent="0.35">
      <c r="A45" s="101" t="s">
        <v>59</v>
      </c>
      <c r="B45" s="101" t="s">
        <v>79</v>
      </c>
      <c r="C45" s="103" t="s">
        <v>35</v>
      </c>
      <c r="D45" s="73"/>
      <c r="E45" s="73"/>
      <c r="F45" s="78">
        <v>29021</v>
      </c>
      <c r="G45" s="72"/>
      <c r="H45" s="73"/>
      <c r="I45" s="73"/>
      <c r="J45" s="73"/>
      <c r="K45" s="73"/>
      <c r="L45" s="73"/>
      <c r="M45" s="73"/>
      <c r="N45" s="73"/>
      <c r="O45" s="73"/>
      <c r="P45" s="73"/>
      <c r="R45" s="102">
        <f>NPV('Key Vars Assumptions'!$B$10,U45:AS45)</f>
        <v>18342.281769356781</v>
      </c>
      <c r="S45" s="102">
        <f t="shared" si="4"/>
        <v>29021</v>
      </c>
      <c r="T45" s="31"/>
      <c r="U45" s="105">
        <v>0</v>
      </c>
      <c r="V45" s="105">
        <v>0</v>
      </c>
      <c r="W45" s="105">
        <v>1059</v>
      </c>
      <c r="X45" s="105">
        <v>1271</v>
      </c>
      <c r="Y45" s="105">
        <v>1271</v>
      </c>
      <c r="Z45" s="105">
        <v>1271</v>
      </c>
      <c r="AA45" s="105">
        <v>1271</v>
      </c>
      <c r="AB45" s="105">
        <v>1271</v>
      </c>
      <c r="AC45" s="105">
        <v>1271</v>
      </c>
      <c r="AD45" s="105">
        <v>1271</v>
      </c>
      <c r="AE45" s="105">
        <v>1271</v>
      </c>
      <c r="AF45" s="105">
        <v>1271</v>
      </c>
      <c r="AG45" s="105">
        <v>1271</v>
      </c>
      <c r="AH45" s="105">
        <v>1271</v>
      </c>
      <c r="AI45" s="105">
        <v>1271</v>
      </c>
      <c r="AJ45" s="105">
        <v>1271</v>
      </c>
      <c r="AK45" s="105">
        <v>1271</v>
      </c>
      <c r="AL45" s="105">
        <v>1271</v>
      </c>
      <c r="AM45" s="105">
        <v>1271</v>
      </c>
      <c r="AN45" s="105">
        <v>1271</v>
      </c>
      <c r="AO45" s="105">
        <v>1271</v>
      </c>
      <c r="AP45" s="105">
        <v>1271</v>
      </c>
      <c r="AQ45" s="105">
        <v>1271</v>
      </c>
      <c r="AR45" s="105">
        <v>1271</v>
      </c>
      <c r="AS45" s="105">
        <v>1271</v>
      </c>
      <c r="AU45" s="105">
        <f t="shared" ref="AU45:AU50" si="5">AVERAGE(X45:AS45)</f>
        <v>1271</v>
      </c>
    </row>
    <row r="46" spans="1:47" x14ac:dyDescent="0.35">
      <c r="A46" s="101" t="s">
        <v>59</v>
      </c>
      <c r="B46" s="101" t="s">
        <v>79</v>
      </c>
      <c r="C46" s="103" t="s">
        <v>36</v>
      </c>
      <c r="D46" s="73"/>
      <c r="E46" s="73"/>
      <c r="F46" s="73"/>
      <c r="G46" s="78">
        <v>345925</v>
      </c>
      <c r="H46" s="73"/>
      <c r="I46" s="73"/>
      <c r="J46" s="73"/>
      <c r="K46" s="73"/>
      <c r="L46" s="73"/>
      <c r="M46" s="73"/>
      <c r="N46" s="73"/>
      <c r="O46" s="73"/>
      <c r="P46" s="73"/>
      <c r="R46" s="102">
        <f>NPV('Key Vars Assumptions'!$B$10,U46:AS46)</f>
        <v>218637.17247135099</v>
      </c>
      <c r="S46" s="102">
        <f t="shared" si="4"/>
        <v>345925</v>
      </c>
      <c r="T46" s="31"/>
      <c r="U46" s="105">
        <v>0</v>
      </c>
      <c r="V46" s="105">
        <v>0</v>
      </c>
      <c r="W46" s="105">
        <v>12625</v>
      </c>
      <c r="X46" s="105">
        <v>15150</v>
      </c>
      <c r="Y46" s="105">
        <v>15150</v>
      </c>
      <c r="Z46" s="105">
        <v>15150</v>
      </c>
      <c r="AA46" s="105">
        <v>15150</v>
      </c>
      <c r="AB46" s="105">
        <v>15150</v>
      </c>
      <c r="AC46" s="105">
        <v>15150</v>
      </c>
      <c r="AD46" s="105">
        <v>15150</v>
      </c>
      <c r="AE46" s="105">
        <v>15150</v>
      </c>
      <c r="AF46" s="105">
        <v>15150</v>
      </c>
      <c r="AG46" s="105">
        <v>15150</v>
      </c>
      <c r="AH46" s="105">
        <v>15150</v>
      </c>
      <c r="AI46" s="105">
        <v>15150</v>
      </c>
      <c r="AJ46" s="105">
        <v>15150</v>
      </c>
      <c r="AK46" s="105">
        <v>15150</v>
      </c>
      <c r="AL46" s="105">
        <v>15150</v>
      </c>
      <c r="AM46" s="105">
        <v>15150</v>
      </c>
      <c r="AN46" s="105">
        <v>15150</v>
      </c>
      <c r="AO46" s="105">
        <v>15150</v>
      </c>
      <c r="AP46" s="105">
        <v>15150</v>
      </c>
      <c r="AQ46" s="105">
        <v>15150</v>
      </c>
      <c r="AR46" s="105">
        <v>15150</v>
      </c>
      <c r="AS46" s="105">
        <v>15150</v>
      </c>
      <c r="AU46" s="105">
        <f t="shared" si="5"/>
        <v>15150</v>
      </c>
    </row>
    <row r="47" spans="1:47" x14ac:dyDescent="0.35">
      <c r="A47" s="101" t="s">
        <v>59</v>
      </c>
      <c r="B47" s="101" t="s">
        <v>79</v>
      </c>
      <c r="C47" s="103" t="s">
        <v>38</v>
      </c>
      <c r="D47" s="73"/>
      <c r="E47" s="73"/>
      <c r="F47" s="73"/>
      <c r="G47" s="73"/>
      <c r="H47" s="78">
        <v>834330</v>
      </c>
      <c r="I47" s="73"/>
      <c r="J47" s="73"/>
      <c r="K47" s="73"/>
      <c r="L47" s="73"/>
      <c r="M47" s="73"/>
      <c r="N47" s="73"/>
      <c r="O47" s="73"/>
      <c r="P47" s="73"/>
      <c r="R47" s="102">
        <f>NPV('Key Vars Assumptions'!$B$10,U47:AS47)</f>
        <v>527326.88330713962</v>
      </c>
      <c r="S47" s="102">
        <f t="shared" si="4"/>
        <v>834330</v>
      </c>
      <c r="T47" s="31"/>
      <c r="U47" s="105">
        <v>0</v>
      </c>
      <c r="V47" s="105">
        <v>0</v>
      </c>
      <c r="W47" s="105">
        <v>30450</v>
      </c>
      <c r="X47" s="105">
        <v>36540</v>
      </c>
      <c r="Y47" s="105">
        <v>36540</v>
      </c>
      <c r="Z47" s="105">
        <v>36540</v>
      </c>
      <c r="AA47" s="105">
        <v>36540</v>
      </c>
      <c r="AB47" s="105">
        <v>36540</v>
      </c>
      <c r="AC47" s="105">
        <v>36540</v>
      </c>
      <c r="AD47" s="105">
        <v>36540</v>
      </c>
      <c r="AE47" s="105">
        <v>36540</v>
      </c>
      <c r="AF47" s="105">
        <v>36540</v>
      </c>
      <c r="AG47" s="105">
        <v>36540</v>
      </c>
      <c r="AH47" s="105">
        <v>36540</v>
      </c>
      <c r="AI47" s="105">
        <v>36540</v>
      </c>
      <c r="AJ47" s="105">
        <v>36540</v>
      </c>
      <c r="AK47" s="105">
        <v>36540</v>
      </c>
      <c r="AL47" s="105">
        <v>36540</v>
      </c>
      <c r="AM47" s="105">
        <v>36540</v>
      </c>
      <c r="AN47" s="105">
        <v>36540</v>
      </c>
      <c r="AO47" s="105">
        <v>36540</v>
      </c>
      <c r="AP47" s="105">
        <v>36540</v>
      </c>
      <c r="AQ47" s="105">
        <v>36540</v>
      </c>
      <c r="AR47" s="105">
        <v>36540</v>
      </c>
      <c r="AS47" s="105">
        <v>36540</v>
      </c>
      <c r="AU47" s="105">
        <f t="shared" si="5"/>
        <v>36540</v>
      </c>
    </row>
    <row r="48" spans="1:47" x14ac:dyDescent="0.35">
      <c r="A48" s="101" t="s">
        <v>59</v>
      </c>
      <c r="B48" s="101" t="s">
        <v>79</v>
      </c>
      <c r="C48" s="103" t="s">
        <v>81</v>
      </c>
      <c r="D48" s="73"/>
      <c r="E48" s="73"/>
      <c r="F48" s="73"/>
      <c r="G48" s="73"/>
      <c r="H48" s="73"/>
      <c r="I48" s="78">
        <v>0</v>
      </c>
      <c r="J48" s="73"/>
      <c r="K48" s="73"/>
      <c r="L48" s="73"/>
      <c r="M48" s="73"/>
      <c r="N48" s="73"/>
      <c r="O48" s="73"/>
      <c r="P48" s="73"/>
      <c r="R48" s="102">
        <f>NPV('Key Vars Assumptions'!$B$10,U48:AS48)</f>
        <v>0</v>
      </c>
      <c r="S48" s="102">
        <f t="shared" si="4"/>
        <v>0</v>
      </c>
      <c r="T48" s="31"/>
      <c r="U48" s="105">
        <v>0</v>
      </c>
      <c r="V48" s="105">
        <v>0</v>
      </c>
      <c r="W48" s="105">
        <v>0</v>
      </c>
      <c r="X48" s="105">
        <v>0</v>
      </c>
      <c r="Y48" s="105">
        <v>0</v>
      </c>
      <c r="Z48" s="105">
        <v>0</v>
      </c>
      <c r="AA48" s="105">
        <v>0</v>
      </c>
      <c r="AB48" s="105">
        <v>0</v>
      </c>
      <c r="AC48" s="105">
        <v>0</v>
      </c>
      <c r="AD48" s="105">
        <v>0</v>
      </c>
      <c r="AE48" s="105">
        <v>0</v>
      </c>
      <c r="AF48" s="105">
        <v>0</v>
      </c>
      <c r="AG48" s="105">
        <v>0</v>
      </c>
      <c r="AH48" s="105">
        <v>0</v>
      </c>
      <c r="AI48" s="105">
        <v>0</v>
      </c>
      <c r="AJ48" s="105">
        <v>0</v>
      </c>
      <c r="AK48" s="105">
        <v>0</v>
      </c>
      <c r="AL48" s="105">
        <v>0</v>
      </c>
      <c r="AM48" s="105">
        <v>0</v>
      </c>
      <c r="AN48" s="105">
        <v>0</v>
      </c>
      <c r="AO48" s="105">
        <v>0</v>
      </c>
      <c r="AP48" s="105">
        <v>0</v>
      </c>
      <c r="AQ48" s="105">
        <v>0</v>
      </c>
      <c r="AR48" s="105">
        <v>0</v>
      </c>
      <c r="AS48" s="105">
        <v>0</v>
      </c>
      <c r="AU48" s="105">
        <f t="shared" si="5"/>
        <v>0</v>
      </c>
    </row>
    <row r="49" spans="1:48" x14ac:dyDescent="0.35">
      <c r="A49" s="101" t="s">
        <v>59</v>
      </c>
      <c r="B49" s="101" t="s">
        <v>79</v>
      </c>
      <c r="C49" s="103" t="s">
        <v>40</v>
      </c>
      <c r="D49" s="73"/>
      <c r="E49" s="73"/>
      <c r="F49" s="73"/>
      <c r="G49" s="73"/>
      <c r="H49" s="73"/>
      <c r="I49" s="73"/>
      <c r="J49" s="78">
        <v>0</v>
      </c>
      <c r="K49" s="72"/>
      <c r="L49" s="73"/>
      <c r="M49" s="73"/>
      <c r="N49" s="73"/>
      <c r="O49" s="73"/>
      <c r="P49" s="73"/>
      <c r="R49" s="102">
        <f>NPV('Key Vars Assumptions'!$B$10,U49:AS49)</f>
        <v>0</v>
      </c>
      <c r="S49" s="102">
        <f t="shared" si="4"/>
        <v>0</v>
      </c>
      <c r="T49" s="31"/>
      <c r="U49" s="105">
        <v>0</v>
      </c>
      <c r="V49" s="105">
        <v>0</v>
      </c>
      <c r="W49" s="105">
        <v>0</v>
      </c>
      <c r="X49" s="105">
        <v>0</v>
      </c>
      <c r="Y49" s="105">
        <v>0</v>
      </c>
      <c r="Z49" s="105">
        <v>0</v>
      </c>
      <c r="AA49" s="105">
        <v>0</v>
      </c>
      <c r="AB49" s="105">
        <v>0</v>
      </c>
      <c r="AC49" s="105">
        <v>0</v>
      </c>
      <c r="AD49" s="105">
        <v>0</v>
      </c>
      <c r="AE49" s="105">
        <v>0</v>
      </c>
      <c r="AF49" s="105">
        <v>0</v>
      </c>
      <c r="AG49" s="105">
        <v>0</v>
      </c>
      <c r="AH49" s="105">
        <v>0</v>
      </c>
      <c r="AI49" s="105">
        <v>0</v>
      </c>
      <c r="AJ49" s="105">
        <v>0</v>
      </c>
      <c r="AK49" s="105">
        <v>0</v>
      </c>
      <c r="AL49" s="105">
        <v>0</v>
      </c>
      <c r="AM49" s="105">
        <v>0</v>
      </c>
      <c r="AN49" s="105">
        <v>0</v>
      </c>
      <c r="AO49" s="105">
        <v>0</v>
      </c>
      <c r="AP49" s="105">
        <v>0</v>
      </c>
      <c r="AQ49" s="105">
        <v>0</v>
      </c>
      <c r="AR49" s="105">
        <v>0</v>
      </c>
      <c r="AS49" s="105">
        <v>0</v>
      </c>
      <c r="AU49" s="105">
        <f t="shared" si="5"/>
        <v>0</v>
      </c>
    </row>
    <row r="50" spans="1:48" x14ac:dyDescent="0.35">
      <c r="A50" s="101" t="s">
        <v>59</v>
      </c>
      <c r="B50" s="101" t="s">
        <v>79</v>
      </c>
      <c r="C50" s="103" t="s">
        <v>70</v>
      </c>
      <c r="D50" s="73"/>
      <c r="E50" s="73"/>
      <c r="F50" s="73"/>
      <c r="G50" s="73"/>
      <c r="H50" s="73"/>
      <c r="I50" s="73"/>
      <c r="J50" s="73"/>
      <c r="K50" s="78">
        <v>718146</v>
      </c>
      <c r="L50" s="73"/>
      <c r="M50" s="73"/>
      <c r="N50" s="73"/>
      <c r="O50" s="73"/>
      <c r="P50" s="73"/>
      <c r="R50" s="102">
        <f>NPV('Key Vars Assumptions'!$B$10,U50:AS50)</f>
        <v>417228.35274492903</v>
      </c>
      <c r="S50" s="102">
        <f t="shared" si="4"/>
        <v>718146</v>
      </c>
      <c r="T50" s="31"/>
      <c r="U50" s="105">
        <v>0</v>
      </c>
      <c r="V50" s="105">
        <v>0</v>
      </c>
      <c r="W50" s="105">
        <v>0</v>
      </c>
      <c r="X50" s="105">
        <v>4312</v>
      </c>
      <c r="Y50" s="105">
        <v>8000</v>
      </c>
      <c r="Z50" s="105">
        <v>12935</v>
      </c>
      <c r="AA50" s="105">
        <v>17878</v>
      </c>
      <c r="AB50" s="105">
        <v>35583</v>
      </c>
      <c r="AC50" s="105">
        <v>19459</v>
      </c>
      <c r="AD50" s="105">
        <v>21558</v>
      </c>
      <c r="AE50" s="105">
        <v>19999</v>
      </c>
      <c r="AF50" s="105">
        <v>109638</v>
      </c>
      <c r="AG50" s="105">
        <v>19459</v>
      </c>
      <c r="AH50" s="105">
        <v>48227</v>
      </c>
      <c r="AI50" s="105">
        <v>19459</v>
      </c>
      <c r="AJ50" s="105">
        <v>21558</v>
      </c>
      <c r="AK50" s="105">
        <v>22887</v>
      </c>
      <c r="AL50" s="105">
        <v>21558</v>
      </c>
      <c r="AM50" s="105">
        <v>19459</v>
      </c>
      <c r="AN50" s="105">
        <v>35583</v>
      </c>
      <c r="AO50" s="105">
        <v>19459</v>
      </c>
      <c r="AP50" s="105">
        <v>180119</v>
      </c>
      <c r="AQ50" s="105">
        <v>19459</v>
      </c>
      <c r="AR50" s="105">
        <v>21558</v>
      </c>
      <c r="AS50" s="105">
        <v>19999</v>
      </c>
      <c r="AT50" s="24"/>
      <c r="AU50" s="105">
        <f t="shared" si="5"/>
        <v>32643</v>
      </c>
    </row>
    <row r="51" spans="1:48" x14ac:dyDescent="0.35">
      <c r="D51" s="75"/>
      <c r="E51" s="75"/>
      <c r="F51" s="75"/>
      <c r="G51" s="75"/>
      <c r="H51" s="75"/>
      <c r="I51" s="75"/>
      <c r="J51" s="75"/>
      <c r="K51" s="75"/>
      <c r="L51" s="77"/>
      <c r="M51" s="75"/>
      <c r="N51" s="75"/>
      <c r="O51" s="75"/>
      <c r="P51" s="75"/>
      <c r="R51" s="33"/>
      <c r="S51" s="33"/>
      <c r="T51" s="33"/>
    </row>
    <row r="52" spans="1:48" ht="15" thickBot="1" x14ac:dyDescent="0.4">
      <c r="A52" s="101"/>
      <c r="B52" s="101"/>
      <c r="C52" s="101" t="s">
        <v>47</v>
      </c>
      <c r="D52" s="79">
        <f>SUM(D5:D50)</f>
        <v>917850</v>
      </c>
      <c r="E52" s="79">
        <f t="shared" ref="E52:P52" si="6">SUM(E5:E50)</f>
        <v>1467747</v>
      </c>
      <c r="F52" s="79">
        <f t="shared" si="6"/>
        <v>49070</v>
      </c>
      <c r="G52" s="79">
        <f t="shared" si="6"/>
        <v>351610</v>
      </c>
      <c r="H52" s="79">
        <f t="shared" si="6"/>
        <v>879293</v>
      </c>
      <c r="I52" s="79">
        <f t="shared" si="6"/>
        <v>2238</v>
      </c>
      <c r="J52" s="79">
        <f t="shared" si="6"/>
        <v>43785</v>
      </c>
      <c r="K52" s="79">
        <f t="shared" si="6"/>
        <v>767062</v>
      </c>
      <c r="L52" s="79">
        <f t="shared" si="6"/>
        <v>7000</v>
      </c>
      <c r="M52" s="79">
        <f t="shared" si="6"/>
        <v>27250</v>
      </c>
      <c r="N52" s="79">
        <f t="shared" si="6"/>
        <v>139200</v>
      </c>
      <c r="O52" s="79">
        <f t="shared" si="6"/>
        <v>512085</v>
      </c>
      <c r="P52" s="79">
        <f t="shared" si="6"/>
        <v>60500</v>
      </c>
      <c r="R52" s="32">
        <f t="shared" ref="R52" si="7">SUM(R5:R50)</f>
        <v>2957499.5052182837</v>
      </c>
      <c r="S52" s="32">
        <f>SUM(S5:S50)</f>
        <v>4205746</v>
      </c>
      <c r="T52" s="31"/>
      <c r="U52" s="32">
        <f>SUM(U5:U50)</f>
        <v>121013</v>
      </c>
      <c r="V52" s="32">
        <f t="shared" ref="V52:AS52" si="8">SUM(V5:V50)</f>
        <v>112263</v>
      </c>
      <c r="W52" s="32">
        <f t="shared" si="8"/>
        <v>1052982</v>
      </c>
      <c r="X52" s="32">
        <f t="shared" si="8"/>
        <v>104373</v>
      </c>
      <c r="Y52" s="32">
        <f t="shared" si="8"/>
        <v>108061</v>
      </c>
      <c r="Z52" s="32">
        <f t="shared" si="8"/>
        <v>112996</v>
      </c>
      <c r="AA52" s="32">
        <f t="shared" si="8"/>
        <v>117939</v>
      </c>
      <c r="AB52" s="32">
        <f t="shared" si="8"/>
        <v>135644</v>
      </c>
      <c r="AC52" s="32">
        <f t="shared" si="8"/>
        <v>119520</v>
      </c>
      <c r="AD52" s="32">
        <f t="shared" si="8"/>
        <v>121619</v>
      </c>
      <c r="AE52" s="32">
        <f t="shared" si="8"/>
        <v>120060</v>
      </c>
      <c r="AF52" s="32">
        <f t="shared" si="8"/>
        <v>209699</v>
      </c>
      <c r="AG52" s="32">
        <f t="shared" si="8"/>
        <v>119520</v>
      </c>
      <c r="AH52" s="32">
        <f t="shared" si="8"/>
        <v>148288</v>
      </c>
      <c r="AI52" s="32">
        <f t="shared" si="8"/>
        <v>119520</v>
      </c>
      <c r="AJ52" s="32">
        <f t="shared" si="8"/>
        <v>121619</v>
      </c>
      <c r="AK52" s="32">
        <f t="shared" si="8"/>
        <v>122948</v>
      </c>
      <c r="AL52" s="32">
        <f t="shared" si="8"/>
        <v>121619</v>
      </c>
      <c r="AM52" s="32">
        <f t="shared" si="8"/>
        <v>119520</v>
      </c>
      <c r="AN52" s="32">
        <f t="shared" si="8"/>
        <v>135644</v>
      </c>
      <c r="AO52" s="32">
        <f t="shared" si="8"/>
        <v>119520</v>
      </c>
      <c r="AP52" s="32">
        <f t="shared" si="8"/>
        <v>280180</v>
      </c>
      <c r="AQ52" s="32">
        <f t="shared" si="8"/>
        <v>119520</v>
      </c>
      <c r="AR52" s="32">
        <f t="shared" si="8"/>
        <v>121619</v>
      </c>
      <c r="AS52" s="32">
        <f t="shared" si="8"/>
        <v>120060</v>
      </c>
      <c r="AU52" s="32">
        <f>SUM(AU5:AU50)</f>
        <v>132704</v>
      </c>
    </row>
    <row r="53" spans="1:48" x14ac:dyDescent="0.35">
      <c r="D53" s="75"/>
      <c r="E53" s="75"/>
      <c r="F53" s="75"/>
      <c r="G53" s="75"/>
      <c r="H53" s="75"/>
      <c r="I53" s="75"/>
      <c r="J53" s="75"/>
      <c r="K53" s="75"/>
      <c r="L53" s="77"/>
      <c r="M53" s="75"/>
      <c r="N53" s="75"/>
      <c r="O53" s="75"/>
      <c r="P53" s="75"/>
      <c r="R53" s="33"/>
      <c r="S53" s="33"/>
    </row>
    <row r="54" spans="1:48" ht="15" thickBot="1" x14ac:dyDescent="0.4">
      <c r="D54" s="31"/>
      <c r="E54" s="31"/>
      <c r="F54" s="30"/>
      <c r="G54" s="30"/>
      <c r="H54" s="30"/>
      <c r="I54" s="30"/>
      <c r="J54" s="30"/>
      <c r="K54" s="30"/>
      <c r="L54" s="33"/>
      <c r="M54" s="33"/>
      <c r="N54" s="33"/>
      <c r="O54" s="33"/>
      <c r="P54" s="33"/>
      <c r="Q54" s="33"/>
      <c r="R54" s="30"/>
      <c r="S54" s="30"/>
      <c r="T54" s="9">
        <v>1</v>
      </c>
      <c r="U54" s="9">
        <f>+T54/(1+'Key Vars Assumptions'!$B$10)</f>
        <v>0.96618357487922713</v>
      </c>
      <c r="V54" s="9">
        <f>+U54/(1+'Key Vars Assumptions'!$B$10)</f>
        <v>0.93351070036640305</v>
      </c>
      <c r="W54" s="9">
        <f>+V54/(1+'Key Vars Assumptions'!$B$10)</f>
        <v>0.90194270566802237</v>
      </c>
      <c r="X54" s="9">
        <f>+W54/(1+'Key Vars Assumptions'!$B$10)</f>
        <v>0.87144222769857238</v>
      </c>
      <c r="Y54" s="9">
        <f>+X54/(1+'Key Vars Assumptions'!$B$10)</f>
        <v>0.84197316685852408</v>
      </c>
      <c r="Z54" s="9">
        <f>+Y54/(1+'Key Vars Assumptions'!$B$10)</f>
        <v>0.81350064430775282</v>
      </c>
      <c r="AA54" s="9">
        <f>+Z54/(1+'Key Vars Assumptions'!$B$10)</f>
        <v>0.78599096068381924</v>
      </c>
      <c r="AB54" s="9">
        <f>+AA54/(1+'Key Vars Assumptions'!$B$10)</f>
        <v>0.75941155621625056</v>
      </c>
      <c r="AC54" s="9">
        <f>+AB54/(1+'Key Vars Assumptions'!$B$10)</f>
        <v>0.73373097218961414</v>
      </c>
      <c r="AD54" s="9">
        <f>+AC54/(1+'Key Vars Assumptions'!$B$10)</f>
        <v>0.70891881370977217</v>
      </c>
      <c r="AE54" s="9">
        <f>+AD54/(1+'Key Vars Assumptions'!$B$10)</f>
        <v>0.68494571372924851</v>
      </c>
      <c r="AF54" s="9">
        <f>+AE54/(1+'Key Vars Assumptions'!$B$10)</f>
        <v>0.66178329828912907</v>
      </c>
      <c r="AG54" s="9">
        <f>+AF54/(1+'Key Vars Assumptions'!$B$10)</f>
        <v>0.63940415293635666</v>
      </c>
      <c r="AH54" s="9">
        <f>+AG54/(1+'Key Vars Assumptions'!$B$10)</f>
        <v>0.61778179027667313</v>
      </c>
      <c r="AI54" s="9">
        <f>+AH54/(1+'Key Vars Assumptions'!$B$10)</f>
        <v>0.59689061862480497</v>
      </c>
      <c r="AJ54" s="9">
        <f>+AI54/(1+'Key Vars Assumptions'!$B$10)</f>
        <v>0.57670591171478747</v>
      </c>
      <c r="AK54" s="9">
        <f>+AJ54/(1+'Key Vars Assumptions'!$B$10)</f>
        <v>0.55720377943457733</v>
      </c>
      <c r="AL54" s="9">
        <f>+AK54/(1+'Key Vars Assumptions'!$B$10)</f>
        <v>0.53836113955031628</v>
      </c>
      <c r="AM54" s="9">
        <f>+AL54/(1+'Key Vars Assumptions'!$B$10)</f>
        <v>0.520155690386779</v>
      </c>
      <c r="AN54" s="9">
        <f>+AM54/(1+'Key Vars Assumptions'!$B$10)</f>
        <v>0.50256588443167061</v>
      </c>
      <c r="AO54" s="9">
        <f>+AN54/(1+'Key Vars Assumptions'!$B$10)</f>
        <v>0.48557090283253201</v>
      </c>
      <c r="AP54" s="9">
        <f>+AO54/(1+'Key Vars Assumptions'!$B$10)</f>
        <v>0.46915063075606961</v>
      </c>
      <c r="AQ54" s="9">
        <f>+AP54/(1+'Key Vars Assumptions'!$B$10)</f>
        <v>0.45328563358074364</v>
      </c>
      <c r="AR54" s="9">
        <f>+AQ54/(1+'Key Vars Assumptions'!$B$10)</f>
        <v>0.43795713389443836</v>
      </c>
      <c r="AS54" s="9">
        <f>+AR54/(1+'Key Vars Assumptions'!$B$10)</f>
        <v>0.42314698926998878</v>
      </c>
    </row>
    <row r="55" spans="1:48" ht="15" thickBot="1" x14ac:dyDescent="0.4">
      <c r="D55" s="190" t="s">
        <v>55</v>
      </c>
      <c r="E55" s="190"/>
      <c r="F55" s="190"/>
      <c r="G55" s="30"/>
      <c r="H55" s="30"/>
      <c r="I55" s="30"/>
      <c r="J55" s="30"/>
      <c r="K55" s="30"/>
      <c r="L55" s="33"/>
      <c r="M55" s="33"/>
      <c r="N55" s="33"/>
      <c r="O55" s="33"/>
      <c r="P55" s="33"/>
      <c r="Q55" s="33"/>
      <c r="R55" s="37">
        <f>SUM(U55:AS55)</f>
        <v>2957499.5052182833</v>
      </c>
      <c r="S55" s="30"/>
      <c r="T55" s="12"/>
      <c r="U55" s="30">
        <f t="shared" ref="U55:AS55" si="9">+U52*U54</f>
        <v>116920.77294685991</v>
      </c>
      <c r="V55" s="30">
        <f t="shared" si="9"/>
        <v>104798.71175523351</v>
      </c>
      <c r="W55" s="30">
        <f t="shared" si="9"/>
        <v>949729.43409972556</v>
      </c>
      <c r="X55" s="30">
        <f t="shared" si="9"/>
        <v>90955.039631583102</v>
      </c>
      <c r="Y55" s="30">
        <f t="shared" si="9"/>
        <v>90984.462383898965</v>
      </c>
      <c r="Z55" s="30">
        <f t="shared" si="9"/>
        <v>91922.318804198832</v>
      </c>
      <c r="AA55" s="30">
        <f t="shared" si="9"/>
        <v>92698.987912088953</v>
      </c>
      <c r="AB55" s="30">
        <f t="shared" si="9"/>
        <v>103009.62113139709</v>
      </c>
      <c r="AC55" s="30">
        <f t="shared" si="9"/>
        <v>87695.52579610268</v>
      </c>
      <c r="AD55" s="30">
        <f t="shared" si="9"/>
        <v>86217.997204568775</v>
      </c>
      <c r="AE55" s="30">
        <f t="shared" si="9"/>
        <v>82234.582390333569</v>
      </c>
      <c r="AF55" s="30">
        <f t="shared" si="9"/>
        <v>138775.29586793209</v>
      </c>
      <c r="AG55" s="30">
        <f t="shared" si="9"/>
        <v>76421.584358953347</v>
      </c>
      <c r="AH55" s="30">
        <f t="shared" si="9"/>
        <v>91609.626116547312</v>
      </c>
      <c r="AI55" s="30">
        <f t="shared" si="9"/>
        <v>71340.366738036697</v>
      </c>
      <c r="AJ55" s="30">
        <f t="shared" si="9"/>
        <v>70138.396276840736</v>
      </c>
      <c r="AK55" s="30">
        <f t="shared" si="9"/>
        <v>68507.090273922411</v>
      </c>
      <c r="AL55" s="30">
        <f t="shared" si="9"/>
        <v>65474.943430969914</v>
      </c>
      <c r="AM55" s="30">
        <f t="shared" si="9"/>
        <v>62169.008115027827</v>
      </c>
      <c r="AN55" s="30">
        <f t="shared" si="9"/>
        <v>68170.046827849525</v>
      </c>
      <c r="AO55" s="30">
        <f t="shared" si="9"/>
        <v>58035.43430654423</v>
      </c>
      <c r="AP55" s="30">
        <f t="shared" si="9"/>
        <v>131446.62372523558</v>
      </c>
      <c r="AQ55" s="30">
        <f t="shared" si="9"/>
        <v>54176.698925570483</v>
      </c>
      <c r="AR55" s="30">
        <f t="shared" si="9"/>
        <v>53263.908667107695</v>
      </c>
      <c r="AS55" s="30">
        <f t="shared" si="9"/>
        <v>50803.027531754851</v>
      </c>
    </row>
    <row r="56" spans="1:48" x14ac:dyDescent="0.35">
      <c r="G56" s="30"/>
      <c r="H56" s="30"/>
      <c r="I56" s="30"/>
      <c r="J56" s="30"/>
      <c r="K56" s="30"/>
      <c r="L56" s="33"/>
      <c r="M56" s="33"/>
      <c r="N56" s="33"/>
      <c r="O56" s="33"/>
      <c r="P56" s="33"/>
      <c r="Q56" s="33"/>
      <c r="R56" s="33"/>
      <c r="S56" s="30"/>
      <c r="T56" s="12"/>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row>
    <row r="57" spans="1:48" x14ac:dyDescent="0.35">
      <c r="A57" s="14" t="s">
        <v>53</v>
      </c>
      <c r="B57" s="101"/>
      <c r="C57" s="101"/>
      <c r="D57" s="76"/>
      <c r="E57" s="76"/>
      <c r="F57" s="76"/>
      <c r="G57" s="76"/>
      <c r="H57" s="76"/>
      <c r="I57" s="76"/>
      <c r="J57" s="76"/>
      <c r="K57" s="76"/>
      <c r="L57" s="74"/>
      <c r="M57" s="75"/>
      <c r="N57" s="33"/>
      <c r="O57" s="33"/>
      <c r="P57" s="33"/>
      <c r="R57" s="33"/>
      <c r="S57" s="33"/>
    </row>
    <row r="58" spans="1:48" s="4" customFormat="1" ht="22" x14ac:dyDescent="0.35">
      <c r="A58" s="15" t="s">
        <v>30</v>
      </c>
      <c r="B58" s="15" t="s">
        <v>31</v>
      </c>
      <c r="C58" s="15"/>
      <c r="D58" s="81" t="s">
        <v>61</v>
      </c>
      <c r="E58" s="81" t="s">
        <v>80</v>
      </c>
      <c r="F58" s="81" t="s">
        <v>62</v>
      </c>
      <c r="G58" s="81" t="s">
        <v>50</v>
      </c>
      <c r="H58" s="81" t="s">
        <v>63</v>
      </c>
      <c r="I58" s="81" t="s">
        <v>75</v>
      </c>
      <c r="J58" s="81" t="s">
        <v>65</v>
      </c>
      <c r="K58" s="81" t="s">
        <v>64</v>
      </c>
      <c r="N58" s="33"/>
      <c r="O58" s="33"/>
      <c r="P58" s="33"/>
      <c r="Q58" s="104"/>
      <c r="R58" s="33"/>
      <c r="S58" s="33"/>
      <c r="T58" s="104"/>
      <c r="U58" s="104"/>
      <c r="V58" s="104"/>
      <c r="W58" s="104"/>
      <c r="X58" s="104"/>
      <c r="Y58" s="104"/>
      <c r="Z58" s="104"/>
      <c r="AA58" s="104"/>
      <c r="AB58" s="104"/>
      <c r="AC58" s="104"/>
      <c r="AD58" s="104"/>
      <c r="AE58" s="104"/>
      <c r="AF58" s="104"/>
      <c r="AG58" s="104"/>
      <c r="AH58" s="104"/>
      <c r="AI58" s="104"/>
      <c r="AJ58" s="104"/>
      <c r="AK58" s="104"/>
      <c r="AL58" s="104"/>
      <c r="AM58" s="104"/>
      <c r="AN58" s="104"/>
      <c r="AO58" s="104"/>
      <c r="AP58" s="104"/>
      <c r="AQ58" s="104"/>
      <c r="AR58" s="104"/>
      <c r="AS58" s="104"/>
      <c r="AT58" s="104"/>
      <c r="AU58" s="104"/>
      <c r="AV58" s="104"/>
    </row>
    <row r="59" spans="1:48" x14ac:dyDescent="0.35">
      <c r="A59" s="101" t="s">
        <v>59</v>
      </c>
      <c r="B59" s="101" t="s">
        <v>79</v>
      </c>
      <c r="C59" s="18" t="s">
        <v>61</v>
      </c>
      <c r="D59" s="78">
        <v>92000</v>
      </c>
      <c r="E59" s="73"/>
      <c r="F59" s="73"/>
      <c r="G59" s="73"/>
      <c r="H59" s="73"/>
      <c r="I59" s="73"/>
      <c r="J59" s="73"/>
      <c r="K59" s="73"/>
      <c r="N59" s="33"/>
      <c r="O59" s="33"/>
      <c r="P59" s="33"/>
      <c r="R59" s="102">
        <f>NPV('Key Vars Assumptions'!$B$10,U59:AS59)</f>
        <v>88888.888888888891</v>
      </c>
      <c r="S59" s="102">
        <f t="shared" ref="S59:S60" si="10">SUM(U59:AS59)</f>
        <v>92000</v>
      </c>
      <c r="T59" s="31"/>
      <c r="U59" s="105">
        <f>90000+2000</f>
        <v>92000</v>
      </c>
      <c r="V59" s="105">
        <v>0</v>
      </c>
      <c r="W59" s="105">
        <v>0</v>
      </c>
      <c r="X59" s="105">
        <v>0</v>
      </c>
      <c r="Y59" s="105">
        <v>0</v>
      </c>
      <c r="Z59" s="105">
        <v>0</v>
      </c>
      <c r="AA59" s="105">
        <v>0</v>
      </c>
      <c r="AB59" s="105">
        <v>0</v>
      </c>
      <c r="AC59" s="105">
        <v>0</v>
      </c>
      <c r="AD59" s="105">
        <v>0</v>
      </c>
      <c r="AE59" s="105">
        <v>0</v>
      </c>
      <c r="AF59" s="105">
        <v>0</v>
      </c>
      <c r="AG59" s="105">
        <v>0</v>
      </c>
      <c r="AH59" s="105">
        <v>0</v>
      </c>
      <c r="AI59" s="105">
        <v>0</v>
      </c>
      <c r="AJ59" s="105">
        <v>0</v>
      </c>
      <c r="AK59" s="105">
        <v>0</v>
      </c>
      <c r="AL59" s="105">
        <v>0</v>
      </c>
      <c r="AM59" s="105">
        <v>0</v>
      </c>
      <c r="AN59" s="105">
        <v>0</v>
      </c>
      <c r="AO59" s="105">
        <v>0</v>
      </c>
      <c r="AP59" s="105">
        <v>0</v>
      </c>
      <c r="AQ59" s="105">
        <v>0</v>
      </c>
      <c r="AR59" s="105">
        <v>0</v>
      </c>
      <c r="AS59" s="105">
        <v>0</v>
      </c>
    </row>
    <row r="60" spans="1:48" x14ac:dyDescent="0.35">
      <c r="A60" s="101" t="s">
        <v>59</v>
      </c>
      <c r="B60" s="101" t="s">
        <v>79</v>
      </c>
      <c r="C60" s="18" t="s">
        <v>80</v>
      </c>
      <c r="D60" s="83"/>
      <c r="E60" s="78">
        <v>0</v>
      </c>
      <c r="F60" s="73"/>
      <c r="G60" s="73"/>
      <c r="H60" s="73"/>
      <c r="I60" s="73"/>
      <c r="J60" s="73"/>
      <c r="K60" s="73"/>
      <c r="N60" s="33"/>
      <c r="O60" s="33"/>
      <c r="P60" s="33"/>
      <c r="R60" s="102">
        <f>NPV('Key Vars Assumptions'!$B$10,U60:AS60)</f>
        <v>0</v>
      </c>
      <c r="S60" s="102">
        <f t="shared" si="10"/>
        <v>0</v>
      </c>
      <c r="T60" s="31"/>
      <c r="U60" s="105">
        <v>0</v>
      </c>
      <c r="V60" s="105">
        <v>0</v>
      </c>
      <c r="W60" s="105">
        <v>0</v>
      </c>
      <c r="X60" s="105">
        <v>0</v>
      </c>
      <c r="Y60" s="105">
        <v>0</v>
      </c>
      <c r="Z60" s="105">
        <v>0</v>
      </c>
      <c r="AA60" s="105">
        <v>0</v>
      </c>
      <c r="AB60" s="105">
        <v>0</v>
      </c>
      <c r="AC60" s="105">
        <v>0</v>
      </c>
      <c r="AD60" s="105">
        <v>0</v>
      </c>
      <c r="AE60" s="105">
        <v>0</v>
      </c>
      <c r="AF60" s="105">
        <v>0</v>
      </c>
      <c r="AG60" s="105">
        <v>0</v>
      </c>
      <c r="AH60" s="105">
        <v>0</v>
      </c>
      <c r="AI60" s="105">
        <v>0</v>
      </c>
      <c r="AJ60" s="105">
        <v>0</v>
      </c>
      <c r="AK60" s="105">
        <v>0</v>
      </c>
      <c r="AL60" s="105">
        <v>0</v>
      </c>
      <c r="AM60" s="105">
        <v>0</v>
      </c>
      <c r="AN60" s="105">
        <v>0</v>
      </c>
      <c r="AO60" s="105">
        <v>0</v>
      </c>
      <c r="AP60" s="105">
        <v>0</v>
      </c>
      <c r="AQ60" s="105">
        <v>0</v>
      </c>
      <c r="AR60" s="105">
        <v>0</v>
      </c>
      <c r="AS60" s="105">
        <v>0</v>
      </c>
    </row>
    <row r="61" spans="1:48" x14ac:dyDescent="0.35">
      <c r="A61" s="101" t="s">
        <v>59</v>
      </c>
      <c r="B61" s="101" t="s">
        <v>79</v>
      </c>
      <c r="C61" s="18" t="s">
        <v>62</v>
      </c>
      <c r="D61" s="73"/>
      <c r="E61" s="73"/>
      <c r="F61" s="78">
        <v>670216</v>
      </c>
      <c r="G61" s="73"/>
      <c r="H61" s="73"/>
      <c r="I61" s="73"/>
      <c r="J61" s="73"/>
      <c r="K61" s="73"/>
      <c r="N61" s="33"/>
      <c r="O61" s="33"/>
      <c r="P61" s="33"/>
      <c r="R61" s="102">
        <f>NPV('Key Vars Assumptions'!$B$10,U61:AS61)</f>
        <v>625653.80755676923</v>
      </c>
      <c r="S61" s="102">
        <f>SUM(U61:AS61)</f>
        <v>670216</v>
      </c>
      <c r="T61" s="31"/>
      <c r="U61" s="105">
        <v>0</v>
      </c>
      <c r="V61" s="105">
        <v>670216</v>
      </c>
      <c r="W61" s="105">
        <v>0</v>
      </c>
      <c r="X61" s="105">
        <v>0</v>
      </c>
      <c r="Y61" s="105">
        <v>0</v>
      </c>
      <c r="Z61" s="105">
        <v>0</v>
      </c>
      <c r="AA61" s="105">
        <v>0</v>
      </c>
      <c r="AB61" s="105">
        <v>0</v>
      </c>
      <c r="AC61" s="105">
        <v>0</v>
      </c>
      <c r="AD61" s="105">
        <v>0</v>
      </c>
      <c r="AE61" s="105">
        <v>0</v>
      </c>
      <c r="AF61" s="105">
        <v>0</v>
      </c>
      <c r="AG61" s="105">
        <v>0</v>
      </c>
      <c r="AH61" s="105">
        <v>0</v>
      </c>
      <c r="AI61" s="105">
        <v>0</v>
      </c>
      <c r="AJ61" s="105">
        <v>0</v>
      </c>
      <c r="AK61" s="105">
        <v>0</v>
      </c>
      <c r="AL61" s="105">
        <v>0</v>
      </c>
      <c r="AM61" s="105">
        <v>0</v>
      </c>
      <c r="AN61" s="105">
        <v>0</v>
      </c>
      <c r="AO61" s="105">
        <v>0</v>
      </c>
      <c r="AP61" s="105">
        <v>0</v>
      </c>
      <c r="AQ61" s="105">
        <v>0</v>
      </c>
      <c r="AR61" s="105">
        <v>0</v>
      </c>
      <c r="AS61" s="105">
        <v>0</v>
      </c>
    </row>
    <row r="62" spans="1:48" x14ac:dyDescent="0.35">
      <c r="A62" s="101" t="s">
        <v>59</v>
      </c>
      <c r="B62" s="101" t="s">
        <v>79</v>
      </c>
      <c r="C62" s="18" t="s">
        <v>50</v>
      </c>
      <c r="D62" s="73"/>
      <c r="E62" s="73"/>
      <c r="F62" s="73"/>
      <c r="G62" s="78">
        <v>4160904</v>
      </c>
      <c r="H62" s="73"/>
      <c r="I62" s="73"/>
      <c r="J62" s="73"/>
      <c r="K62" s="73"/>
      <c r="N62" s="33"/>
      <c r="O62" s="33"/>
      <c r="P62" s="33"/>
      <c r="R62" s="102">
        <f>NPV('Key Vars Assumptions'!$B$10,U62:AS62)</f>
        <v>3849207.0176103185</v>
      </c>
      <c r="S62" s="102">
        <f t="shared" ref="S62:S63" si="11">SUM(U62:AS62)</f>
        <v>4160904</v>
      </c>
      <c r="T62" s="31"/>
      <c r="U62" s="105">
        <v>25000</v>
      </c>
      <c r="V62" s="105">
        <v>3000000</v>
      </c>
      <c r="W62" s="105">
        <v>1135904</v>
      </c>
      <c r="X62" s="105">
        <v>0</v>
      </c>
      <c r="Y62" s="105">
        <v>0</v>
      </c>
      <c r="Z62" s="105">
        <v>0</v>
      </c>
      <c r="AA62" s="105">
        <v>0</v>
      </c>
      <c r="AB62" s="105">
        <v>0</v>
      </c>
      <c r="AC62" s="105">
        <v>0</v>
      </c>
      <c r="AD62" s="105">
        <v>0</v>
      </c>
      <c r="AE62" s="105">
        <v>0</v>
      </c>
      <c r="AF62" s="105">
        <v>0</v>
      </c>
      <c r="AG62" s="105">
        <v>0</v>
      </c>
      <c r="AH62" s="105">
        <v>0</v>
      </c>
      <c r="AI62" s="105">
        <v>0</v>
      </c>
      <c r="AJ62" s="105">
        <v>0</v>
      </c>
      <c r="AK62" s="105">
        <v>0</v>
      </c>
      <c r="AL62" s="105">
        <v>0</v>
      </c>
      <c r="AM62" s="105">
        <v>0</v>
      </c>
      <c r="AN62" s="105">
        <v>0</v>
      </c>
      <c r="AO62" s="105">
        <v>0</v>
      </c>
      <c r="AP62" s="105">
        <v>0</v>
      </c>
      <c r="AQ62" s="105">
        <v>0</v>
      </c>
      <c r="AR62" s="105">
        <v>0</v>
      </c>
      <c r="AS62" s="105">
        <v>0</v>
      </c>
    </row>
    <row r="63" spans="1:48" x14ac:dyDescent="0.35">
      <c r="A63" s="101" t="s">
        <v>59</v>
      </c>
      <c r="B63" s="101" t="s">
        <v>79</v>
      </c>
      <c r="C63" s="18" t="s">
        <v>72</v>
      </c>
      <c r="D63" s="73"/>
      <c r="E63" s="73"/>
      <c r="F63" s="73"/>
      <c r="G63" s="73"/>
      <c r="H63" s="78">
        <v>50000</v>
      </c>
      <c r="I63" s="73"/>
      <c r="J63" s="73"/>
      <c r="K63" s="73"/>
      <c r="N63" s="33"/>
      <c r="O63" s="33"/>
      <c r="P63" s="33"/>
      <c r="R63" s="102">
        <f>NPV('Key Vars Assumptions'!$B$10,U63:AS63)</f>
        <v>45097.13528340112</v>
      </c>
      <c r="S63" s="102">
        <f t="shared" si="11"/>
        <v>50000</v>
      </c>
      <c r="T63" s="31"/>
      <c r="U63" s="105">
        <v>0</v>
      </c>
      <c r="V63" s="105">
        <v>0</v>
      </c>
      <c r="W63" s="105">
        <v>50000</v>
      </c>
      <c r="X63" s="105">
        <v>0</v>
      </c>
      <c r="Y63" s="105">
        <v>0</v>
      </c>
      <c r="Z63" s="105">
        <v>0</v>
      </c>
      <c r="AA63" s="105">
        <v>0</v>
      </c>
      <c r="AB63" s="105">
        <v>0</v>
      </c>
      <c r="AC63" s="105">
        <v>0</v>
      </c>
      <c r="AD63" s="105">
        <v>0</v>
      </c>
      <c r="AE63" s="105">
        <v>0</v>
      </c>
      <c r="AF63" s="105">
        <v>0</v>
      </c>
      <c r="AG63" s="105">
        <v>0</v>
      </c>
      <c r="AH63" s="105">
        <v>0</v>
      </c>
      <c r="AI63" s="105">
        <v>0</v>
      </c>
      <c r="AJ63" s="105">
        <v>0</v>
      </c>
      <c r="AK63" s="105">
        <v>0</v>
      </c>
      <c r="AL63" s="105">
        <v>0</v>
      </c>
      <c r="AM63" s="105">
        <v>0</v>
      </c>
      <c r="AN63" s="105">
        <v>0</v>
      </c>
      <c r="AO63" s="105">
        <v>0</v>
      </c>
      <c r="AP63" s="105">
        <v>0</v>
      </c>
      <c r="AQ63" s="105">
        <v>0</v>
      </c>
      <c r="AR63" s="105">
        <v>0</v>
      </c>
      <c r="AS63" s="105">
        <v>0</v>
      </c>
    </row>
    <row r="64" spans="1:48" x14ac:dyDescent="0.35">
      <c r="A64" s="101" t="s">
        <v>59</v>
      </c>
      <c r="B64" s="101" t="s">
        <v>79</v>
      </c>
      <c r="C64" s="18" t="s">
        <v>75</v>
      </c>
      <c r="D64" s="73"/>
      <c r="E64" s="73"/>
      <c r="F64" s="73"/>
      <c r="G64" s="73"/>
      <c r="H64" s="73"/>
      <c r="I64" s="78">
        <v>1105130</v>
      </c>
      <c r="J64" s="73"/>
      <c r="K64" s="73"/>
      <c r="N64" s="33"/>
      <c r="O64" s="33"/>
      <c r="P64" s="33"/>
      <c r="R64" s="102">
        <f>NPV('Key Vars Assumptions'!$B$10,U64:AS64)</f>
        <v>1031650.6802959231</v>
      </c>
      <c r="S64" s="102">
        <f>SUM(U64:AS64)</f>
        <v>1105130</v>
      </c>
      <c r="T64" s="31"/>
      <c r="U64" s="105">
        <v>0</v>
      </c>
      <c r="V64" s="105">
        <v>1105130</v>
      </c>
      <c r="W64" s="105">
        <v>0</v>
      </c>
      <c r="X64" s="105">
        <v>0</v>
      </c>
      <c r="Y64" s="105">
        <v>0</v>
      </c>
      <c r="Z64" s="105">
        <v>0</v>
      </c>
      <c r="AA64" s="105">
        <v>0</v>
      </c>
      <c r="AB64" s="105">
        <v>0</v>
      </c>
      <c r="AC64" s="105">
        <v>0</v>
      </c>
      <c r="AD64" s="105">
        <v>0</v>
      </c>
      <c r="AE64" s="105">
        <v>0</v>
      </c>
      <c r="AF64" s="105">
        <v>0</v>
      </c>
      <c r="AG64" s="105">
        <v>0</v>
      </c>
      <c r="AH64" s="105">
        <v>0</v>
      </c>
      <c r="AI64" s="105">
        <v>0</v>
      </c>
      <c r="AJ64" s="105">
        <v>0</v>
      </c>
      <c r="AK64" s="105">
        <v>0</v>
      </c>
      <c r="AL64" s="105">
        <v>0</v>
      </c>
      <c r="AM64" s="105">
        <v>0</v>
      </c>
      <c r="AN64" s="105">
        <v>0</v>
      </c>
      <c r="AO64" s="105">
        <v>0</v>
      </c>
      <c r="AP64" s="105">
        <v>0</v>
      </c>
      <c r="AQ64" s="105">
        <v>0</v>
      </c>
      <c r="AR64" s="105">
        <v>0</v>
      </c>
      <c r="AS64" s="105">
        <v>0</v>
      </c>
    </row>
    <row r="65" spans="1:45" x14ac:dyDescent="0.35">
      <c r="A65" s="101" t="s">
        <v>59</v>
      </c>
      <c r="B65" s="101" t="s">
        <v>79</v>
      </c>
      <c r="C65" s="18" t="s">
        <v>65</v>
      </c>
      <c r="D65" s="73"/>
      <c r="E65" s="73"/>
      <c r="F65" s="73"/>
      <c r="G65" s="73"/>
      <c r="H65" s="73"/>
      <c r="I65" s="73"/>
      <c r="J65" s="78">
        <v>200000</v>
      </c>
      <c r="K65" s="73"/>
      <c r="N65" s="33"/>
      <c r="O65" s="33"/>
      <c r="P65" s="33"/>
      <c r="R65" s="102">
        <f>NPV('Key Vars Assumptions'!$B$10,U65:AS65)</f>
        <v>180388.54113360448</v>
      </c>
      <c r="S65" s="102">
        <f t="shared" ref="S65:S66" si="12">SUM(U65:AS65)</f>
        <v>200000</v>
      </c>
      <c r="T65" s="31"/>
      <c r="U65" s="105">
        <v>0</v>
      </c>
      <c r="V65" s="105">
        <v>0</v>
      </c>
      <c r="W65" s="105">
        <v>200000</v>
      </c>
      <c r="X65" s="105">
        <v>0</v>
      </c>
      <c r="Y65" s="105">
        <v>0</v>
      </c>
      <c r="Z65" s="105">
        <v>0</v>
      </c>
      <c r="AA65" s="105">
        <v>0</v>
      </c>
      <c r="AB65" s="105">
        <v>0</v>
      </c>
      <c r="AC65" s="105">
        <v>0</v>
      </c>
      <c r="AD65" s="105">
        <v>0</v>
      </c>
      <c r="AE65" s="105">
        <v>0</v>
      </c>
      <c r="AF65" s="105">
        <v>0</v>
      </c>
      <c r="AG65" s="105">
        <v>0</v>
      </c>
      <c r="AH65" s="105">
        <v>0</v>
      </c>
      <c r="AI65" s="105">
        <v>0</v>
      </c>
      <c r="AJ65" s="105">
        <v>0</v>
      </c>
      <c r="AK65" s="105">
        <v>0</v>
      </c>
      <c r="AL65" s="105">
        <v>0</v>
      </c>
      <c r="AM65" s="105">
        <v>0</v>
      </c>
      <c r="AN65" s="105">
        <v>0</v>
      </c>
      <c r="AO65" s="105">
        <v>0</v>
      </c>
      <c r="AP65" s="105">
        <v>0</v>
      </c>
      <c r="AQ65" s="105">
        <v>0</v>
      </c>
      <c r="AR65" s="105">
        <v>0</v>
      </c>
      <c r="AS65" s="105">
        <v>0</v>
      </c>
    </row>
    <row r="66" spans="1:45" x14ac:dyDescent="0.35">
      <c r="A66" s="101" t="s">
        <v>59</v>
      </c>
      <c r="B66" s="101" t="s">
        <v>79</v>
      </c>
      <c r="C66" s="18" t="s">
        <v>64</v>
      </c>
      <c r="D66" s="73"/>
      <c r="E66" s="73"/>
      <c r="F66" s="73"/>
      <c r="G66" s="73"/>
      <c r="H66" s="73"/>
      <c r="I66" s="73"/>
      <c r="J66" s="73"/>
      <c r="K66" s="78">
        <v>94400</v>
      </c>
      <c r="N66" s="33"/>
      <c r="O66" s="33"/>
      <c r="P66" s="33"/>
      <c r="R66" s="102">
        <f>NPV('Key Vars Assumptions'!$B$10,U66:AS66)</f>
        <v>85143.391415061313</v>
      </c>
      <c r="S66" s="102">
        <f t="shared" si="12"/>
        <v>94400</v>
      </c>
      <c r="T66" s="31"/>
      <c r="U66" s="105">
        <v>0</v>
      </c>
      <c r="V66" s="105">
        <v>0</v>
      </c>
      <c r="W66" s="105">
        <v>94400</v>
      </c>
      <c r="X66" s="105">
        <v>0</v>
      </c>
      <c r="Y66" s="105">
        <v>0</v>
      </c>
      <c r="Z66" s="105">
        <v>0</v>
      </c>
      <c r="AA66" s="105">
        <v>0</v>
      </c>
      <c r="AB66" s="105">
        <v>0</v>
      </c>
      <c r="AC66" s="105">
        <v>0</v>
      </c>
      <c r="AD66" s="105">
        <v>0</v>
      </c>
      <c r="AE66" s="105">
        <v>0</v>
      </c>
      <c r="AF66" s="105">
        <v>0</v>
      </c>
      <c r="AG66" s="105">
        <v>0</v>
      </c>
      <c r="AH66" s="105">
        <v>0</v>
      </c>
      <c r="AI66" s="105">
        <v>0</v>
      </c>
      <c r="AJ66" s="105">
        <v>0</v>
      </c>
      <c r="AK66" s="105">
        <v>0</v>
      </c>
      <c r="AL66" s="105">
        <v>0</v>
      </c>
      <c r="AM66" s="105">
        <v>0</v>
      </c>
      <c r="AN66" s="105">
        <v>0</v>
      </c>
      <c r="AO66" s="105">
        <v>0</v>
      </c>
      <c r="AP66" s="105">
        <v>0</v>
      </c>
      <c r="AQ66" s="105">
        <v>0</v>
      </c>
      <c r="AR66" s="105">
        <v>0</v>
      </c>
      <c r="AS66" s="105">
        <v>0</v>
      </c>
    </row>
    <row r="67" spans="1:45" x14ac:dyDescent="0.35">
      <c r="A67" s="101"/>
      <c r="B67" s="101"/>
      <c r="C67" s="101"/>
      <c r="D67" s="76"/>
      <c r="E67" s="76"/>
      <c r="F67" s="76"/>
      <c r="G67" s="76"/>
      <c r="H67" s="76"/>
      <c r="I67" s="76"/>
      <c r="J67" s="76"/>
      <c r="K67" s="74"/>
      <c r="N67" s="33"/>
      <c r="O67" s="33"/>
      <c r="P67" s="33"/>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row>
    <row r="68" spans="1:45" ht="15" thickBot="1" x14ac:dyDescent="0.4">
      <c r="A68" s="101"/>
      <c r="B68" s="101"/>
      <c r="C68" s="101" t="s">
        <v>54</v>
      </c>
      <c r="D68" s="79">
        <f t="shared" ref="D68:K68" si="13">SUM(D59:D66)</f>
        <v>92000</v>
      </c>
      <c r="E68" s="79">
        <f t="shared" si="13"/>
        <v>0</v>
      </c>
      <c r="F68" s="79">
        <f t="shared" si="13"/>
        <v>670216</v>
      </c>
      <c r="G68" s="79">
        <f t="shared" si="13"/>
        <v>4160904</v>
      </c>
      <c r="H68" s="79">
        <f t="shared" si="13"/>
        <v>50000</v>
      </c>
      <c r="I68" s="79">
        <f t="shared" si="13"/>
        <v>1105130</v>
      </c>
      <c r="J68" s="79">
        <f t="shared" si="13"/>
        <v>200000</v>
      </c>
      <c r="K68" s="84">
        <f t="shared" si="13"/>
        <v>94400</v>
      </c>
      <c r="N68" s="33"/>
      <c r="O68" s="33"/>
      <c r="P68" s="33"/>
      <c r="R68" s="32">
        <f>SUM(R59:R66)</f>
        <v>5906029.4621839672</v>
      </c>
      <c r="S68" s="32">
        <f>SUM(S59:S66)</f>
        <v>6372650</v>
      </c>
      <c r="T68" s="31"/>
      <c r="U68" s="32">
        <f t="shared" ref="U68:AS68" si="14">SUM(U59:U66)</f>
        <v>117000</v>
      </c>
      <c r="V68" s="32">
        <f t="shared" si="14"/>
        <v>4775346</v>
      </c>
      <c r="W68" s="32">
        <f t="shared" si="14"/>
        <v>1480304</v>
      </c>
      <c r="X68" s="32">
        <f t="shared" si="14"/>
        <v>0</v>
      </c>
      <c r="Y68" s="32">
        <f t="shared" si="14"/>
        <v>0</v>
      </c>
      <c r="Z68" s="32">
        <f t="shared" si="14"/>
        <v>0</v>
      </c>
      <c r="AA68" s="32">
        <f t="shared" si="14"/>
        <v>0</v>
      </c>
      <c r="AB68" s="32">
        <f t="shared" si="14"/>
        <v>0</v>
      </c>
      <c r="AC68" s="32">
        <f t="shared" si="14"/>
        <v>0</v>
      </c>
      <c r="AD68" s="32">
        <f t="shared" si="14"/>
        <v>0</v>
      </c>
      <c r="AE68" s="32">
        <f t="shared" si="14"/>
        <v>0</v>
      </c>
      <c r="AF68" s="32">
        <f t="shared" si="14"/>
        <v>0</v>
      </c>
      <c r="AG68" s="32">
        <f t="shared" si="14"/>
        <v>0</v>
      </c>
      <c r="AH68" s="32">
        <f t="shared" si="14"/>
        <v>0</v>
      </c>
      <c r="AI68" s="32">
        <f t="shared" si="14"/>
        <v>0</v>
      </c>
      <c r="AJ68" s="32">
        <f t="shared" si="14"/>
        <v>0</v>
      </c>
      <c r="AK68" s="32">
        <f t="shared" si="14"/>
        <v>0</v>
      </c>
      <c r="AL68" s="32">
        <f t="shared" si="14"/>
        <v>0</v>
      </c>
      <c r="AM68" s="32">
        <f t="shared" si="14"/>
        <v>0</v>
      </c>
      <c r="AN68" s="32">
        <f t="shared" si="14"/>
        <v>0</v>
      </c>
      <c r="AO68" s="32">
        <f t="shared" si="14"/>
        <v>0</v>
      </c>
      <c r="AP68" s="32">
        <f t="shared" si="14"/>
        <v>0</v>
      </c>
      <c r="AQ68" s="32">
        <f t="shared" si="14"/>
        <v>0</v>
      </c>
      <c r="AR68" s="32">
        <f t="shared" si="14"/>
        <v>0</v>
      </c>
      <c r="AS68" s="32">
        <f t="shared" si="14"/>
        <v>0</v>
      </c>
    </row>
    <row r="69" spans="1:45" x14ac:dyDescent="0.35">
      <c r="N69" s="33"/>
      <c r="O69" s="33"/>
      <c r="P69" s="33"/>
      <c r="R69" s="33"/>
      <c r="S69" s="33"/>
    </row>
    <row r="70" spans="1:45" ht="15" thickBot="1" x14ac:dyDescent="0.4">
      <c r="A70" s="101"/>
      <c r="B70" s="101"/>
      <c r="C70" s="101"/>
      <c r="D70" s="101"/>
      <c r="E70" s="101"/>
      <c r="F70" s="12"/>
      <c r="G70" s="12"/>
      <c r="H70" s="12"/>
      <c r="I70" s="12"/>
      <c r="J70" s="12"/>
      <c r="K70" s="12"/>
      <c r="L70" s="23"/>
      <c r="N70" s="33"/>
      <c r="O70" s="33"/>
      <c r="P70" s="33"/>
      <c r="R70" s="30"/>
      <c r="S70" s="30"/>
      <c r="T70" s="9">
        <v>1</v>
      </c>
      <c r="U70" s="9">
        <f>+T70/(1+'Key Vars Assumptions'!$B$10)</f>
        <v>0.96618357487922713</v>
      </c>
      <c r="V70" s="9">
        <f>+U70/(1+'Key Vars Assumptions'!$B$10)</f>
        <v>0.93351070036640305</v>
      </c>
      <c r="W70" s="9">
        <f>+V70/(1+'Key Vars Assumptions'!$B$10)</f>
        <v>0.90194270566802237</v>
      </c>
      <c r="X70" s="9">
        <f>+W70/(1+'Key Vars Assumptions'!$B$10)</f>
        <v>0.87144222769857238</v>
      </c>
      <c r="Y70" s="9">
        <f>+X70/(1+'Key Vars Assumptions'!$B$10)</f>
        <v>0.84197316685852408</v>
      </c>
      <c r="Z70" s="9">
        <f>+Y70/(1+'Key Vars Assumptions'!$B$10)</f>
        <v>0.81350064430775282</v>
      </c>
      <c r="AA70" s="9">
        <f>+Z70/(1+'Key Vars Assumptions'!$B$10)</f>
        <v>0.78599096068381924</v>
      </c>
      <c r="AB70" s="9">
        <f>+AA70/(1+'Key Vars Assumptions'!$B$10)</f>
        <v>0.75941155621625056</v>
      </c>
      <c r="AC70" s="9">
        <f>+AB70/(1+'Key Vars Assumptions'!$B$10)</f>
        <v>0.73373097218961414</v>
      </c>
      <c r="AD70" s="9">
        <f>+AC70/(1+'Key Vars Assumptions'!$B$10)</f>
        <v>0.70891881370977217</v>
      </c>
      <c r="AE70" s="9">
        <f>+AD70/(1+'Key Vars Assumptions'!$B$10)</f>
        <v>0.68494571372924851</v>
      </c>
      <c r="AF70" s="9">
        <f>+AE70/(1+'Key Vars Assumptions'!$B$10)</f>
        <v>0.66178329828912907</v>
      </c>
      <c r="AG70" s="9">
        <f>+AF70/(1+'Key Vars Assumptions'!$B$10)</f>
        <v>0.63940415293635666</v>
      </c>
      <c r="AH70" s="9">
        <f>+AG70/(1+'Key Vars Assumptions'!$B$10)</f>
        <v>0.61778179027667313</v>
      </c>
      <c r="AI70" s="9">
        <f>+AH70/(1+'Key Vars Assumptions'!$B$10)</f>
        <v>0.59689061862480497</v>
      </c>
      <c r="AJ70" s="9">
        <f>+AI70/(1+'Key Vars Assumptions'!$B$10)</f>
        <v>0.57670591171478747</v>
      </c>
      <c r="AK70" s="9">
        <f>+AJ70/(1+'Key Vars Assumptions'!$B$10)</f>
        <v>0.55720377943457733</v>
      </c>
      <c r="AL70" s="9">
        <f>+AK70/(1+'Key Vars Assumptions'!$B$10)</f>
        <v>0.53836113955031628</v>
      </c>
      <c r="AM70" s="9">
        <f>+AL70/(1+'Key Vars Assumptions'!$B$10)</f>
        <v>0.520155690386779</v>
      </c>
      <c r="AN70" s="9">
        <f>+AM70/(1+'Key Vars Assumptions'!$B$10)</f>
        <v>0.50256588443167061</v>
      </c>
      <c r="AO70" s="9">
        <f>+AN70/(1+'Key Vars Assumptions'!$B$10)</f>
        <v>0.48557090283253201</v>
      </c>
      <c r="AP70" s="9">
        <f>+AO70/(1+'Key Vars Assumptions'!$B$10)</f>
        <v>0.46915063075606961</v>
      </c>
      <c r="AQ70" s="9">
        <f>+AP70/(1+'Key Vars Assumptions'!$B$10)</f>
        <v>0.45328563358074364</v>
      </c>
      <c r="AR70" s="9">
        <f>+AQ70/(1+'Key Vars Assumptions'!$B$10)</f>
        <v>0.43795713389443836</v>
      </c>
      <c r="AS70" s="9">
        <f>+AR70/(1+'Key Vars Assumptions'!$B$10)</f>
        <v>0.42314698926998878</v>
      </c>
    </row>
    <row r="71" spans="1:45" ht="15" thickBot="1" x14ac:dyDescent="0.4">
      <c r="A71" s="101"/>
      <c r="B71" s="101"/>
      <c r="C71" s="101"/>
      <c r="D71" s="191" t="s">
        <v>56</v>
      </c>
      <c r="E71" s="191"/>
      <c r="F71" s="191"/>
      <c r="G71" s="12"/>
      <c r="H71" s="12"/>
      <c r="I71" s="12"/>
      <c r="J71" s="12"/>
      <c r="K71" s="12"/>
      <c r="L71" s="23"/>
      <c r="R71" s="37">
        <f>SUM(U71:AS71)</f>
        <v>5906029.4621839672</v>
      </c>
      <c r="S71" s="30"/>
      <c r="T71" s="12"/>
      <c r="U71" s="30">
        <f>+U68*U70</f>
        <v>113043.47826086957</v>
      </c>
      <c r="V71" s="30">
        <f t="shared" ref="V71:AS71" si="15">+V68*V70</f>
        <v>4457836.5889519015</v>
      </c>
      <c r="W71" s="30">
        <f t="shared" si="15"/>
        <v>1335149.3949711961</v>
      </c>
      <c r="X71" s="30">
        <f t="shared" si="15"/>
        <v>0</v>
      </c>
      <c r="Y71" s="30">
        <f t="shared" si="15"/>
        <v>0</v>
      </c>
      <c r="Z71" s="30">
        <f t="shared" si="15"/>
        <v>0</v>
      </c>
      <c r="AA71" s="30">
        <f t="shared" si="15"/>
        <v>0</v>
      </c>
      <c r="AB71" s="30">
        <f t="shared" si="15"/>
        <v>0</v>
      </c>
      <c r="AC71" s="30">
        <f t="shared" si="15"/>
        <v>0</v>
      </c>
      <c r="AD71" s="30">
        <f t="shared" si="15"/>
        <v>0</v>
      </c>
      <c r="AE71" s="30">
        <f t="shared" si="15"/>
        <v>0</v>
      </c>
      <c r="AF71" s="30">
        <f t="shared" si="15"/>
        <v>0</v>
      </c>
      <c r="AG71" s="30">
        <f t="shared" si="15"/>
        <v>0</v>
      </c>
      <c r="AH71" s="30">
        <f t="shared" si="15"/>
        <v>0</v>
      </c>
      <c r="AI71" s="30">
        <f t="shared" si="15"/>
        <v>0</v>
      </c>
      <c r="AJ71" s="30">
        <f t="shared" si="15"/>
        <v>0</v>
      </c>
      <c r="AK71" s="30">
        <f t="shared" si="15"/>
        <v>0</v>
      </c>
      <c r="AL71" s="30">
        <f t="shared" si="15"/>
        <v>0</v>
      </c>
      <c r="AM71" s="30">
        <f t="shared" si="15"/>
        <v>0</v>
      </c>
      <c r="AN71" s="30">
        <f t="shared" si="15"/>
        <v>0</v>
      </c>
      <c r="AO71" s="30">
        <f t="shared" si="15"/>
        <v>0</v>
      </c>
      <c r="AP71" s="30">
        <f t="shared" si="15"/>
        <v>0</v>
      </c>
      <c r="AQ71" s="30">
        <f t="shared" si="15"/>
        <v>0</v>
      </c>
      <c r="AR71" s="30">
        <f t="shared" si="15"/>
        <v>0</v>
      </c>
      <c r="AS71" s="30">
        <f t="shared" si="15"/>
        <v>0</v>
      </c>
    </row>
    <row r="72" spans="1:45" ht="15" thickBot="1" x14ac:dyDescent="0.4">
      <c r="R72" s="33"/>
      <c r="S72" s="33"/>
    </row>
    <row r="73" spans="1:45" ht="15" thickBot="1" x14ac:dyDescent="0.4">
      <c r="A73" s="101"/>
      <c r="B73" s="101"/>
      <c r="C73" s="101"/>
      <c r="D73" s="191" t="s">
        <v>58</v>
      </c>
      <c r="E73" s="191"/>
      <c r="F73" s="191"/>
      <c r="G73" s="101"/>
      <c r="H73" s="101"/>
      <c r="I73" s="101"/>
      <c r="J73" s="101"/>
      <c r="K73" s="101"/>
      <c r="L73" s="103"/>
      <c r="R73" s="37">
        <f>+R52+R71</f>
        <v>8863528.9674022514</v>
      </c>
      <c r="S73" s="3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row>
    <row r="74" spans="1:45" x14ac:dyDescent="0.35">
      <c r="R74" s="33"/>
      <c r="S74" s="33"/>
    </row>
    <row r="75" spans="1:45" x14ac:dyDescent="0.35">
      <c r="A75" s="14" t="s">
        <v>129</v>
      </c>
      <c r="B75" s="101"/>
      <c r="C75" s="101"/>
    </row>
    <row r="76" spans="1:45" x14ac:dyDescent="0.35">
      <c r="A76" s="15" t="s">
        <v>30</v>
      </c>
      <c r="B76" s="15" t="s">
        <v>31</v>
      </c>
      <c r="C76" s="15"/>
      <c r="D76" s="15" t="s">
        <v>130</v>
      </c>
      <c r="R76" s="16" t="s">
        <v>49</v>
      </c>
      <c r="S76" s="16" t="s">
        <v>48</v>
      </c>
      <c r="T76" s="17"/>
      <c r="U76" s="16" t="s">
        <v>4</v>
      </c>
      <c r="V76" s="16" t="s">
        <v>5</v>
      </c>
      <c r="W76" s="16" t="s">
        <v>6</v>
      </c>
      <c r="X76" s="16" t="s">
        <v>7</v>
      </c>
      <c r="Y76" s="16" t="s">
        <v>8</v>
      </c>
      <c r="Z76" s="16" t="s">
        <v>9</v>
      </c>
      <c r="AA76" s="16" t="s">
        <v>10</v>
      </c>
      <c r="AB76" s="16" t="s">
        <v>11</v>
      </c>
      <c r="AC76" s="16" t="s">
        <v>12</v>
      </c>
      <c r="AD76" s="16" t="s">
        <v>13</v>
      </c>
      <c r="AE76" s="16" t="s">
        <v>14</v>
      </c>
      <c r="AF76" s="16" t="s">
        <v>15</v>
      </c>
      <c r="AG76" s="16" t="s">
        <v>16</v>
      </c>
      <c r="AH76" s="16" t="s">
        <v>17</v>
      </c>
      <c r="AI76" s="16" t="s">
        <v>18</v>
      </c>
      <c r="AJ76" s="16" t="s">
        <v>19</v>
      </c>
      <c r="AK76" s="16" t="s">
        <v>20</v>
      </c>
      <c r="AL76" s="16" t="s">
        <v>21</v>
      </c>
      <c r="AM76" s="16" t="s">
        <v>22</v>
      </c>
      <c r="AN76" s="16" t="s">
        <v>23</v>
      </c>
      <c r="AO76" s="16" t="s">
        <v>24</v>
      </c>
      <c r="AP76" s="16" t="s">
        <v>25</v>
      </c>
      <c r="AQ76" s="16" t="s">
        <v>26</v>
      </c>
      <c r="AR76" s="16" t="s">
        <v>27</v>
      </c>
      <c r="AS76" s="16" t="s">
        <v>28</v>
      </c>
    </row>
    <row r="77" spans="1:45" customFormat="1" x14ac:dyDescent="0.35"/>
    <row r="78" spans="1:45" x14ac:dyDescent="0.35">
      <c r="A78" s="101" t="s">
        <v>59</v>
      </c>
      <c r="B78" s="101" t="s">
        <v>79</v>
      </c>
      <c r="C78" s="18" t="s">
        <v>130</v>
      </c>
      <c r="D78" s="99">
        <v>9401083</v>
      </c>
      <c r="R78" s="102">
        <f>NPV('Key Vars Assumptions'!$B$10,U78:AS78)</f>
        <v>6080724.9676402714</v>
      </c>
      <c r="S78" s="102">
        <f t="shared" ref="S78" si="16">SUM(U78:AS78)</f>
        <v>9401083</v>
      </c>
      <c r="U78" s="30">
        <v>3062</v>
      </c>
      <c r="V78" s="30">
        <v>130656</v>
      </c>
      <c r="W78" s="30">
        <v>362234</v>
      </c>
      <c r="X78" s="30">
        <v>436536</v>
      </c>
      <c r="Y78" s="30">
        <v>436075</v>
      </c>
      <c r="Z78" s="30">
        <v>436228</v>
      </c>
      <c r="AA78" s="30">
        <v>436228</v>
      </c>
      <c r="AB78" s="30">
        <v>436228</v>
      </c>
      <c r="AC78" s="30">
        <v>436228</v>
      </c>
      <c r="AD78" s="30">
        <v>436228</v>
      </c>
      <c r="AE78" s="30">
        <v>436228</v>
      </c>
      <c r="AF78" s="30">
        <v>436228</v>
      </c>
      <c r="AG78" s="30">
        <v>436228</v>
      </c>
      <c r="AH78" s="30">
        <v>397546</v>
      </c>
      <c r="AI78" s="30">
        <v>397546</v>
      </c>
      <c r="AJ78" s="30">
        <v>397546</v>
      </c>
      <c r="AK78" s="30">
        <v>397546</v>
      </c>
      <c r="AL78" s="30">
        <v>397546</v>
      </c>
      <c r="AM78" s="30">
        <v>397546</v>
      </c>
      <c r="AN78" s="30">
        <v>397546</v>
      </c>
      <c r="AO78" s="30">
        <v>397546</v>
      </c>
      <c r="AP78" s="30">
        <v>395622</v>
      </c>
      <c r="AQ78" s="30">
        <v>335248</v>
      </c>
      <c r="AR78" s="30">
        <v>315729</v>
      </c>
      <c r="AS78" s="30">
        <v>315729</v>
      </c>
    </row>
    <row r="80" spans="1:45" ht="15" thickBot="1" x14ac:dyDescent="0.4">
      <c r="T80" s="9">
        <v>1</v>
      </c>
      <c r="U80" s="9">
        <f>+T80/(1+'Key Vars Assumptions'!$B$10)</f>
        <v>0.96618357487922713</v>
      </c>
      <c r="V80" s="9">
        <f>+U80/(1+'Key Vars Assumptions'!$B$10)</f>
        <v>0.93351070036640305</v>
      </c>
      <c r="W80" s="9">
        <f>+V80/(1+'Key Vars Assumptions'!$B$10)</f>
        <v>0.90194270566802237</v>
      </c>
      <c r="X80" s="9">
        <f>+W80/(1+'Key Vars Assumptions'!$B$10)</f>
        <v>0.87144222769857238</v>
      </c>
      <c r="Y80" s="9">
        <f>+X80/(1+'Key Vars Assumptions'!$B$10)</f>
        <v>0.84197316685852408</v>
      </c>
      <c r="Z80" s="9">
        <f>+Y80/(1+'Key Vars Assumptions'!$B$10)</f>
        <v>0.81350064430775282</v>
      </c>
      <c r="AA80" s="9">
        <f>+Z80/(1+'Key Vars Assumptions'!$B$10)</f>
        <v>0.78599096068381924</v>
      </c>
      <c r="AB80" s="9">
        <f>+AA80/(1+'Key Vars Assumptions'!$B$10)</f>
        <v>0.75941155621625056</v>
      </c>
      <c r="AC80" s="9">
        <f>+AB80/(1+'Key Vars Assumptions'!$B$10)</f>
        <v>0.73373097218961414</v>
      </c>
      <c r="AD80" s="9">
        <f>+AC80/(1+'Key Vars Assumptions'!$B$10)</f>
        <v>0.70891881370977217</v>
      </c>
      <c r="AE80" s="9">
        <f>+AD80/(1+'Key Vars Assumptions'!$B$10)</f>
        <v>0.68494571372924851</v>
      </c>
      <c r="AF80" s="9">
        <f>+AE80/(1+'Key Vars Assumptions'!$B$10)</f>
        <v>0.66178329828912907</v>
      </c>
      <c r="AG80" s="9">
        <f>+AF80/(1+'Key Vars Assumptions'!$B$10)</f>
        <v>0.63940415293635666</v>
      </c>
      <c r="AH80" s="9">
        <f>+AG80/(1+'Key Vars Assumptions'!$B$10)</f>
        <v>0.61778179027667313</v>
      </c>
      <c r="AI80" s="9">
        <f>+AH80/(1+'Key Vars Assumptions'!$B$10)</f>
        <v>0.59689061862480497</v>
      </c>
      <c r="AJ80" s="9">
        <f>+AI80/(1+'Key Vars Assumptions'!$B$10)</f>
        <v>0.57670591171478747</v>
      </c>
      <c r="AK80" s="9">
        <f>+AJ80/(1+'Key Vars Assumptions'!$B$10)</f>
        <v>0.55720377943457733</v>
      </c>
      <c r="AL80" s="9">
        <f>+AK80/(1+'Key Vars Assumptions'!$B$10)</f>
        <v>0.53836113955031628</v>
      </c>
      <c r="AM80" s="9">
        <f>+AL80/(1+'Key Vars Assumptions'!$B$10)</f>
        <v>0.520155690386779</v>
      </c>
      <c r="AN80" s="9">
        <f>+AM80/(1+'Key Vars Assumptions'!$B$10)</f>
        <v>0.50256588443167061</v>
      </c>
      <c r="AO80" s="9">
        <f>+AN80/(1+'Key Vars Assumptions'!$B$10)</f>
        <v>0.48557090283253201</v>
      </c>
      <c r="AP80" s="9">
        <f>+AO80/(1+'Key Vars Assumptions'!$B$10)</f>
        <v>0.46915063075606961</v>
      </c>
      <c r="AQ80" s="9">
        <f>+AP80/(1+'Key Vars Assumptions'!$B$10)</f>
        <v>0.45328563358074364</v>
      </c>
      <c r="AR80" s="9">
        <f>+AQ80/(1+'Key Vars Assumptions'!$B$10)</f>
        <v>0.43795713389443836</v>
      </c>
      <c r="AS80" s="9">
        <f>+AR80/(1+'Key Vars Assumptions'!$B$10)</f>
        <v>0.42314698926998878</v>
      </c>
    </row>
    <row r="81" spans="4:45" ht="15" thickBot="1" x14ac:dyDescent="0.4">
      <c r="D81" s="190" t="s">
        <v>131</v>
      </c>
      <c r="E81" s="190"/>
      <c r="F81" s="190"/>
      <c r="R81" s="37">
        <f>SUM(U81:AS81)</f>
        <v>6080724.9676402705</v>
      </c>
      <c r="T81" s="12"/>
      <c r="U81" s="30">
        <f>+U78*U80</f>
        <v>2958.4541062801936</v>
      </c>
      <c r="V81" s="30">
        <f t="shared" ref="V81:AS81" si="17">+V78*V80</f>
        <v>121968.77406707275</v>
      </c>
      <c r="W81" s="30">
        <f t="shared" si="17"/>
        <v>326714.31404495041</v>
      </c>
      <c r="X81" s="30">
        <f t="shared" si="17"/>
        <v>380415.904310624</v>
      </c>
      <c r="Y81" s="30">
        <f t="shared" si="17"/>
        <v>367163.44873783091</v>
      </c>
      <c r="Z81" s="30">
        <f t="shared" si="17"/>
        <v>354871.75906508241</v>
      </c>
      <c r="AA81" s="30">
        <f t="shared" si="17"/>
        <v>342871.26479718112</v>
      </c>
      <c r="AB81" s="30">
        <f t="shared" si="17"/>
        <v>331276.58434510254</v>
      </c>
      <c r="AC81" s="30">
        <f t="shared" si="17"/>
        <v>320073.99453633098</v>
      </c>
      <c r="AD81" s="30">
        <f t="shared" si="17"/>
        <v>309250.23626698647</v>
      </c>
      <c r="AE81" s="30">
        <f t="shared" si="17"/>
        <v>298792.49880868261</v>
      </c>
      <c r="AF81" s="30">
        <f t="shared" si="17"/>
        <v>288688.40464607021</v>
      </c>
      <c r="AG81" s="30">
        <f t="shared" si="17"/>
        <v>278925.99482712097</v>
      </c>
      <c r="AH81" s="30">
        <f t="shared" si="17"/>
        <v>245596.67959733031</v>
      </c>
      <c r="AI81" s="30">
        <f t="shared" si="17"/>
        <v>237291.47787181672</v>
      </c>
      <c r="AJ81" s="30">
        <f t="shared" si="17"/>
        <v>229267.12837856691</v>
      </c>
      <c r="AK81" s="30">
        <f t="shared" si="17"/>
        <v>221514.13369909849</v>
      </c>
      <c r="AL81" s="30">
        <f t="shared" si="17"/>
        <v>214023.31758367002</v>
      </c>
      <c r="AM81" s="30">
        <f t="shared" si="17"/>
        <v>206785.81409050245</v>
      </c>
      <c r="AN81" s="30">
        <f t="shared" si="17"/>
        <v>199793.05709227291</v>
      </c>
      <c r="AO81" s="30">
        <f t="shared" si="17"/>
        <v>193036.77013746178</v>
      </c>
      <c r="AP81" s="30">
        <f t="shared" si="17"/>
        <v>185606.31084097776</v>
      </c>
      <c r="AQ81" s="30">
        <f t="shared" si="17"/>
        <v>151963.10208667716</v>
      </c>
      <c r="AR81" s="30">
        <f t="shared" si="17"/>
        <v>138275.76792735714</v>
      </c>
      <c r="AS81" s="30">
        <f t="shared" si="17"/>
        <v>133599.77577522429</v>
      </c>
    </row>
    <row r="82" spans="4:45" x14ac:dyDescent="0.35">
      <c r="L82" s="104"/>
    </row>
  </sheetData>
  <mergeCells count="4">
    <mergeCell ref="D55:F55"/>
    <mergeCell ref="D71:F71"/>
    <mergeCell ref="D73:F73"/>
    <mergeCell ref="D81:F81"/>
  </mergeCells>
  <pageMargins left="0.25" right="0.25" top="0.75" bottom="0.75" header="0.3" footer="0.3"/>
  <pageSetup paperSize="8" scale="43" fitToHeight="0" orientation="landscape"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39997558519241921"/>
    <pageSetUpPr fitToPage="1"/>
  </sheetPr>
  <dimension ref="A1:AW95"/>
  <sheetViews>
    <sheetView workbookViewId="0">
      <pane xSplit="3" ySplit="4" topLeftCell="Z23" activePane="bottomRight" state="frozen"/>
      <selection pane="topRight"/>
      <selection pane="bottomLeft"/>
      <selection pane="bottomRight" activeCell="W16" sqref="W16"/>
    </sheetView>
  </sheetViews>
  <sheetFormatPr defaultRowHeight="14.5" x14ac:dyDescent="0.35"/>
  <cols>
    <col min="2" max="2" width="15.7265625" customWidth="1"/>
    <col min="3" max="3" width="25.54296875" bestFit="1" customWidth="1"/>
    <col min="4" max="5" width="10.81640625" bestFit="1" customWidth="1"/>
    <col min="6" max="6" width="9.54296875" bestFit="1" customWidth="1"/>
    <col min="7" max="7" width="11.453125" customWidth="1"/>
    <col min="8" max="9" width="9.81640625" customWidth="1"/>
    <col min="11" max="11" width="10.81640625" bestFit="1" customWidth="1"/>
    <col min="12" max="14" width="10" customWidth="1"/>
    <col min="15" max="17" width="10" style="104" customWidth="1"/>
    <col min="18" max="18" width="1" customWidth="1"/>
    <col min="19" max="20" width="10.81640625" bestFit="1" customWidth="1"/>
    <col min="22" max="23" width="10.81640625" bestFit="1" customWidth="1"/>
    <col min="24" max="24" width="9.54296875" bestFit="1" customWidth="1"/>
    <col min="33" max="33" width="9.54296875" bestFit="1" customWidth="1"/>
    <col min="43" max="43" width="9.54296875" bestFit="1" customWidth="1"/>
    <col min="46" max="46" width="9.54296875" bestFit="1" customWidth="1"/>
    <col min="48" max="48" width="22.26953125" customWidth="1"/>
  </cols>
  <sheetData>
    <row r="1" spans="1:48" ht="15.5" x14ac:dyDescent="0.35">
      <c r="A1" s="7" t="s">
        <v>172</v>
      </c>
    </row>
    <row r="2" spans="1:48" x14ac:dyDescent="0.35">
      <c r="A2" s="8" t="s">
        <v>46</v>
      </c>
      <c r="B2" s="8"/>
      <c r="C2" s="8"/>
      <c r="D2" s="8"/>
      <c r="E2" s="8"/>
      <c r="F2" s="8"/>
      <c r="G2" s="8"/>
      <c r="H2" s="8"/>
      <c r="I2" s="8"/>
      <c r="J2" s="8"/>
      <c r="K2" s="8"/>
      <c r="L2" s="8"/>
      <c r="M2" s="8"/>
      <c r="N2" s="8"/>
      <c r="O2" s="101"/>
      <c r="P2" s="101"/>
      <c r="Q2" s="101"/>
    </row>
    <row r="3" spans="1:48" s="4" customFormat="1" ht="22" x14ac:dyDescent="0.35">
      <c r="A3" s="15" t="s">
        <v>30</v>
      </c>
      <c r="B3" s="15" t="s">
        <v>31</v>
      </c>
      <c r="C3" s="15"/>
      <c r="D3" s="16" t="s">
        <v>32</v>
      </c>
      <c r="E3" s="16" t="s">
        <v>37</v>
      </c>
      <c r="F3" s="16" t="s">
        <v>35</v>
      </c>
      <c r="G3" s="16" t="s">
        <v>36</v>
      </c>
      <c r="H3" s="16" t="s">
        <v>38</v>
      </c>
      <c r="I3" s="16" t="s">
        <v>39</v>
      </c>
      <c r="J3" s="16" t="s">
        <v>40</v>
      </c>
      <c r="K3" s="16" t="s">
        <v>41</v>
      </c>
      <c r="L3" s="16" t="s">
        <v>42</v>
      </c>
      <c r="M3" s="16" t="s">
        <v>86</v>
      </c>
      <c r="N3" s="16" t="s">
        <v>91</v>
      </c>
      <c r="O3" s="16" t="s">
        <v>127</v>
      </c>
      <c r="P3" s="16" t="s">
        <v>52</v>
      </c>
      <c r="Q3" s="55" t="s">
        <v>51</v>
      </c>
      <c r="R3" s="17"/>
      <c r="S3" s="16" t="s">
        <v>49</v>
      </c>
      <c r="T3" s="16" t="s">
        <v>48</v>
      </c>
      <c r="U3" s="17"/>
      <c r="V3" s="16" t="s">
        <v>4</v>
      </c>
      <c r="W3" s="16" t="s">
        <v>5</v>
      </c>
      <c r="X3" s="16" t="s">
        <v>6</v>
      </c>
      <c r="Y3" s="16" t="s">
        <v>7</v>
      </c>
      <c r="Z3" s="16" t="s">
        <v>8</v>
      </c>
      <c r="AA3" s="16" t="s">
        <v>9</v>
      </c>
      <c r="AB3" s="16" t="s">
        <v>10</v>
      </c>
      <c r="AC3" s="16" t="s">
        <v>11</v>
      </c>
      <c r="AD3" s="16" t="s">
        <v>12</v>
      </c>
      <c r="AE3" s="16" t="s">
        <v>13</v>
      </c>
      <c r="AF3" s="16" t="s">
        <v>14</v>
      </c>
      <c r="AG3" s="16" t="s">
        <v>15</v>
      </c>
      <c r="AH3" s="16" t="s">
        <v>16</v>
      </c>
      <c r="AI3" s="16" t="s">
        <v>17</v>
      </c>
      <c r="AJ3" s="16" t="s">
        <v>18</v>
      </c>
      <c r="AK3" s="16" t="s">
        <v>19</v>
      </c>
      <c r="AL3" s="16" t="s">
        <v>20</v>
      </c>
      <c r="AM3" s="16" t="s">
        <v>21</v>
      </c>
      <c r="AN3" s="16" t="s">
        <v>22</v>
      </c>
      <c r="AO3" s="16" t="s">
        <v>23</v>
      </c>
      <c r="AP3" s="16" t="s">
        <v>24</v>
      </c>
      <c r="AQ3" s="16" t="s">
        <v>25</v>
      </c>
      <c r="AR3" s="16" t="s">
        <v>26</v>
      </c>
      <c r="AS3" s="16" t="s">
        <v>27</v>
      </c>
      <c r="AT3" s="16" t="s">
        <v>28</v>
      </c>
      <c r="AV3" s="16" t="s">
        <v>101</v>
      </c>
    </row>
    <row r="4" spans="1:48" x14ac:dyDescent="0.35">
      <c r="A4" s="8"/>
      <c r="B4" s="8"/>
      <c r="C4" s="8"/>
      <c r="D4" s="10"/>
      <c r="E4" s="10"/>
      <c r="F4" s="10"/>
      <c r="G4" s="10"/>
      <c r="H4" s="10"/>
      <c r="I4" s="10"/>
      <c r="J4" s="10"/>
      <c r="K4" s="10"/>
      <c r="L4" s="10"/>
      <c r="M4" s="10"/>
      <c r="N4" s="10"/>
      <c r="O4" s="103"/>
      <c r="P4" s="103"/>
      <c r="Q4" s="103"/>
      <c r="R4" s="6"/>
      <c r="S4" s="8"/>
      <c r="T4" s="8"/>
      <c r="U4" s="8"/>
      <c r="V4" s="8"/>
      <c r="W4" s="8"/>
      <c r="X4" s="8"/>
      <c r="Y4" s="8"/>
      <c r="Z4" s="8"/>
      <c r="AA4" s="8"/>
      <c r="AB4" s="8"/>
      <c r="AC4" s="8"/>
      <c r="AD4" s="8"/>
      <c r="AE4" s="8"/>
      <c r="AF4" s="8"/>
      <c r="AG4" s="8"/>
      <c r="AH4" s="8"/>
      <c r="AI4" s="8"/>
      <c r="AJ4" s="8"/>
      <c r="AK4" s="8"/>
      <c r="AL4" s="8"/>
      <c r="AM4" s="8"/>
      <c r="AN4" s="8"/>
      <c r="AO4" s="8"/>
      <c r="AP4" s="8"/>
      <c r="AQ4" s="8"/>
      <c r="AR4" s="8"/>
      <c r="AS4" s="8"/>
      <c r="AT4" s="8"/>
    </row>
    <row r="5" spans="1:48" x14ac:dyDescent="0.35">
      <c r="A5" s="8" t="s">
        <v>33</v>
      </c>
      <c r="B5" s="8" t="s">
        <v>34</v>
      </c>
      <c r="C5" s="8" t="s">
        <v>32</v>
      </c>
      <c r="D5" s="41">
        <v>381500</v>
      </c>
      <c r="E5" s="39"/>
      <c r="F5" s="39"/>
      <c r="G5" s="39"/>
      <c r="H5" s="39"/>
      <c r="I5" s="39"/>
      <c r="J5" s="39"/>
      <c r="K5" s="39"/>
      <c r="L5" s="39"/>
      <c r="M5" s="39"/>
      <c r="N5" s="39"/>
      <c r="O5" s="39"/>
      <c r="P5" s="39"/>
      <c r="Q5" s="39"/>
      <c r="R5" s="33"/>
      <c r="S5" s="35">
        <f>NPV('Key Vars Assumptions'!$B$10,V5:AT5)</f>
        <v>354138.32734499755</v>
      </c>
      <c r="T5" s="35">
        <f t="shared" ref="T5:T13" si="0">SUM(V5:AT5)</f>
        <v>381500</v>
      </c>
      <c r="U5" s="101"/>
      <c r="V5" s="102">
        <f>'Option 5A'!U5</f>
        <v>107750</v>
      </c>
      <c r="W5" s="102">
        <f>'Option 5A'!V5</f>
        <v>99000</v>
      </c>
      <c r="X5" s="105">
        <v>174750</v>
      </c>
      <c r="Y5" s="105">
        <v>0</v>
      </c>
      <c r="Z5" s="105">
        <v>0</v>
      </c>
      <c r="AA5" s="105">
        <v>0</v>
      </c>
      <c r="AB5" s="105">
        <v>0</v>
      </c>
      <c r="AC5" s="105">
        <v>0</v>
      </c>
      <c r="AD5" s="105">
        <v>0</v>
      </c>
      <c r="AE5" s="105">
        <v>0</v>
      </c>
      <c r="AF5" s="105">
        <v>0</v>
      </c>
      <c r="AG5" s="105">
        <v>0</v>
      </c>
      <c r="AH5" s="105">
        <v>0</v>
      </c>
      <c r="AI5" s="105">
        <v>0</v>
      </c>
      <c r="AJ5" s="105">
        <v>0</v>
      </c>
      <c r="AK5" s="105">
        <v>0</v>
      </c>
      <c r="AL5" s="105">
        <v>0</v>
      </c>
      <c r="AM5" s="105">
        <v>0</v>
      </c>
      <c r="AN5" s="105">
        <v>0</v>
      </c>
      <c r="AO5" s="105">
        <v>0</v>
      </c>
      <c r="AP5" s="105">
        <v>0</v>
      </c>
      <c r="AQ5" s="105">
        <v>0</v>
      </c>
      <c r="AR5" s="105">
        <v>0</v>
      </c>
      <c r="AS5" s="105">
        <v>0</v>
      </c>
      <c r="AT5" s="105">
        <v>0</v>
      </c>
    </row>
    <row r="6" spans="1:48" x14ac:dyDescent="0.35">
      <c r="A6" s="8" t="s">
        <v>33</v>
      </c>
      <c r="B6" s="8" t="s">
        <v>34</v>
      </c>
      <c r="C6" s="8" t="s">
        <v>37</v>
      </c>
      <c r="D6" s="40"/>
      <c r="E6" s="41">
        <v>135011</v>
      </c>
      <c r="F6" s="40"/>
      <c r="G6" s="40"/>
      <c r="H6" s="40"/>
      <c r="I6" s="40"/>
      <c r="J6" s="40"/>
      <c r="K6" s="40"/>
      <c r="L6" s="40"/>
      <c r="M6" s="40"/>
      <c r="N6" s="40"/>
      <c r="O6" s="40"/>
      <c r="P6" s="40"/>
      <c r="Q6" s="40"/>
      <c r="R6" s="33"/>
      <c r="S6" s="35">
        <f>NPV('Key Vars Assumptions'!$B$10,V6:AT6)</f>
        <v>13530.042527726002</v>
      </c>
      <c r="T6" s="35">
        <f t="shared" si="0"/>
        <v>15001</v>
      </c>
      <c r="U6" s="101"/>
      <c r="V6" s="102">
        <f>+'Option 5A'!U6</f>
        <v>0</v>
      </c>
      <c r="W6" s="102">
        <f>+'Option 5A'!V6</f>
        <v>0</v>
      </c>
      <c r="X6" s="105">
        <v>15001</v>
      </c>
      <c r="Y6" s="105">
        <v>0</v>
      </c>
      <c r="Z6" s="105">
        <v>0</v>
      </c>
      <c r="AA6" s="105">
        <v>0</v>
      </c>
      <c r="AB6" s="105">
        <v>0</v>
      </c>
      <c r="AC6" s="105">
        <v>0</v>
      </c>
      <c r="AD6" s="105">
        <v>0</v>
      </c>
      <c r="AE6" s="105">
        <v>0</v>
      </c>
      <c r="AF6" s="105">
        <v>0</v>
      </c>
      <c r="AG6" s="105">
        <v>0</v>
      </c>
      <c r="AH6" s="105">
        <v>0</v>
      </c>
      <c r="AI6" s="105">
        <v>0</v>
      </c>
      <c r="AJ6" s="105">
        <v>0</v>
      </c>
      <c r="AK6" s="105">
        <v>0</v>
      </c>
      <c r="AL6" s="105">
        <v>0</v>
      </c>
      <c r="AM6" s="105">
        <v>0</v>
      </c>
      <c r="AN6" s="105">
        <v>0</v>
      </c>
      <c r="AO6" s="105">
        <v>0</v>
      </c>
      <c r="AP6" s="105">
        <v>0</v>
      </c>
      <c r="AQ6" s="105">
        <v>0</v>
      </c>
      <c r="AR6" s="105">
        <v>0</v>
      </c>
      <c r="AS6" s="105">
        <v>0</v>
      </c>
      <c r="AT6" s="105">
        <v>0</v>
      </c>
    </row>
    <row r="7" spans="1:48" x14ac:dyDescent="0.35">
      <c r="A7" s="8" t="s">
        <v>33</v>
      </c>
      <c r="B7" s="8" t="s">
        <v>34</v>
      </c>
      <c r="C7" s="8" t="s">
        <v>35</v>
      </c>
      <c r="D7" s="40"/>
      <c r="E7" s="40"/>
      <c r="F7" s="41">
        <v>6102</v>
      </c>
      <c r="G7" s="39"/>
      <c r="H7" s="40"/>
      <c r="I7" s="40"/>
      <c r="J7" s="40"/>
      <c r="K7" s="40"/>
      <c r="L7" s="40"/>
      <c r="M7" s="40"/>
      <c r="N7" s="40"/>
      <c r="O7" s="40"/>
      <c r="P7" s="40"/>
      <c r="Q7" s="40"/>
      <c r="R7" s="33"/>
      <c r="S7" s="35">
        <f>NPV('Key Vars Assumptions'!$B$10,V7:AT7)</f>
        <v>611.51715444291915</v>
      </c>
      <c r="T7" s="35">
        <f t="shared" si="0"/>
        <v>678</v>
      </c>
      <c r="U7" s="101"/>
      <c r="V7" s="102">
        <f>+'Option 5A'!U7</f>
        <v>0</v>
      </c>
      <c r="W7" s="102">
        <f>+'Option 5A'!V7</f>
        <v>0</v>
      </c>
      <c r="X7" s="105">
        <v>678</v>
      </c>
      <c r="Y7" s="105">
        <v>0</v>
      </c>
      <c r="Z7" s="105">
        <v>0</v>
      </c>
      <c r="AA7" s="105">
        <v>0</v>
      </c>
      <c r="AB7" s="105">
        <v>0</v>
      </c>
      <c r="AC7" s="105">
        <v>0</v>
      </c>
      <c r="AD7" s="105">
        <v>0</v>
      </c>
      <c r="AE7" s="105">
        <v>0</v>
      </c>
      <c r="AF7" s="105">
        <v>0</v>
      </c>
      <c r="AG7" s="105">
        <v>0</v>
      </c>
      <c r="AH7" s="105">
        <v>0</v>
      </c>
      <c r="AI7" s="105">
        <v>0</v>
      </c>
      <c r="AJ7" s="105">
        <v>0</v>
      </c>
      <c r="AK7" s="105">
        <v>0</v>
      </c>
      <c r="AL7" s="105">
        <v>0</v>
      </c>
      <c r="AM7" s="105">
        <v>0</v>
      </c>
      <c r="AN7" s="105">
        <v>0</v>
      </c>
      <c r="AO7" s="105">
        <v>0</v>
      </c>
      <c r="AP7" s="105">
        <v>0</v>
      </c>
      <c r="AQ7" s="105">
        <v>0</v>
      </c>
      <c r="AR7" s="105">
        <v>0</v>
      </c>
      <c r="AS7" s="105">
        <v>0</v>
      </c>
      <c r="AT7" s="105">
        <v>0</v>
      </c>
    </row>
    <row r="8" spans="1:48" x14ac:dyDescent="0.35">
      <c r="A8" s="8" t="s">
        <v>33</v>
      </c>
      <c r="B8" s="8" t="s">
        <v>34</v>
      </c>
      <c r="C8" s="8" t="s">
        <v>36</v>
      </c>
      <c r="D8" s="40"/>
      <c r="E8" s="40"/>
      <c r="F8" s="40"/>
      <c r="G8" s="41">
        <v>3632</v>
      </c>
      <c r="H8" s="40"/>
      <c r="I8" s="40"/>
      <c r="J8" s="40"/>
      <c r="K8" s="40"/>
      <c r="L8" s="40"/>
      <c r="M8" s="40"/>
      <c r="N8" s="40"/>
      <c r="O8" s="40"/>
      <c r="P8" s="40"/>
      <c r="Q8" s="40"/>
      <c r="R8" s="33"/>
      <c r="S8" s="35">
        <f>NPV('Key Vars Assumptions'!$B$10,V8:AT8)</f>
        <v>364.38485308988101</v>
      </c>
      <c r="T8" s="35">
        <f t="shared" si="0"/>
        <v>404</v>
      </c>
      <c r="U8" s="101"/>
      <c r="V8" s="102">
        <f>+'Option 5A'!U8</f>
        <v>0</v>
      </c>
      <c r="W8" s="102">
        <f>+'Option 5A'!V8</f>
        <v>0</v>
      </c>
      <c r="X8" s="105">
        <v>404</v>
      </c>
      <c r="Y8" s="105">
        <v>0</v>
      </c>
      <c r="Z8" s="105">
        <v>0</v>
      </c>
      <c r="AA8" s="105">
        <v>0</v>
      </c>
      <c r="AB8" s="105">
        <v>0</v>
      </c>
      <c r="AC8" s="105">
        <v>0</v>
      </c>
      <c r="AD8" s="105">
        <v>0</v>
      </c>
      <c r="AE8" s="105">
        <v>0</v>
      </c>
      <c r="AF8" s="105">
        <v>0</v>
      </c>
      <c r="AG8" s="105">
        <v>0</v>
      </c>
      <c r="AH8" s="105">
        <v>0</v>
      </c>
      <c r="AI8" s="105">
        <v>0</v>
      </c>
      <c r="AJ8" s="105">
        <v>0</v>
      </c>
      <c r="AK8" s="105">
        <v>0</v>
      </c>
      <c r="AL8" s="105">
        <v>0</v>
      </c>
      <c r="AM8" s="105">
        <v>0</v>
      </c>
      <c r="AN8" s="105">
        <v>0</v>
      </c>
      <c r="AO8" s="105">
        <v>0</v>
      </c>
      <c r="AP8" s="105">
        <v>0</v>
      </c>
      <c r="AQ8" s="105">
        <v>0</v>
      </c>
      <c r="AR8" s="105">
        <v>0</v>
      </c>
      <c r="AS8" s="105">
        <v>0</v>
      </c>
      <c r="AT8" s="105">
        <v>0</v>
      </c>
    </row>
    <row r="9" spans="1:48" x14ac:dyDescent="0.35">
      <c r="A9" s="8" t="s">
        <v>33</v>
      </c>
      <c r="B9" s="8" t="s">
        <v>34</v>
      </c>
      <c r="C9" s="8" t="s">
        <v>38</v>
      </c>
      <c r="D9" s="40"/>
      <c r="E9" s="40"/>
      <c r="F9" s="40"/>
      <c r="G9" s="40"/>
      <c r="H9" s="41">
        <v>15768</v>
      </c>
      <c r="I9" s="40"/>
      <c r="J9" s="40"/>
      <c r="K9" s="40"/>
      <c r="L9" s="40"/>
      <c r="M9" s="40"/>
      <c r="N9" s="40"/>
      <c r="O9" s="40"/>
      <c r="P9" s="40"/>
      <c r="Q9" s="40"/>
      <c r="R9" s="33"/>
      <c r="S9" s="35">
        <f>NPV('Key Vars Assumptions'!$B$10,V9:AT9)</f>
        <v>1580.2036203303751</v>
      </c>
      <c r="T9" s="35">
        <f t="shared" si="0"/>
        <v>1752</v>
      </c>
      <c r="U9" s="101"/>
      <c r="V9" s="102">
        <f>+'Option 5A'!U9</f>
        <v>0</v>
      </c>
      <c r="W9" s="102">
        <f>+'Option 5A'!V9</f>
        <v>0</v>
      </c>
      <c r="X9" s="105">
        <v>1752</v>
      </c>
      <c r="Y9" s="105">
        <v>0</v>
      </c>
      <c r="Z9" s="105">
        <v>0</v>
      </c>
      <c r="AA9" s="105">
        <v>0</v>
      </c>
      <c r="AB9" s="105">
        <v>0</v>
      </c>
      <c r="AC9" s="105">
        <v>0</v>
      </c>
      <c r="AD9" s="105">
        <v>0</v>
      </c>
      <c r="AE9" s="105">
        <v>0</v>
      </c>
      <c r="AF9" s="105">
        <v>0</v>
      </c>
      <c r="AG9" s="105">
        <v>0</v>
      </c>
      <c r="AH9" s="105">
        <v>0</v>
      </c>
      <c r="AI9" s="105">
        <v>0</v>
      </c>
      <c r="AJ9" s="105">
        <v>0</v>
      </c>
      <c r="AK9" s="105">
        <v>0</v>
      </c>
      <c r="AL9" s="105">
        <v>0</v>
      </c>
      <c r="AM9" s="105">
        <v>0</v>
      </c>
      <c r="AN9" s="105">
        <v>0</v>
      </c>
      <c r="AO9" s="105">
        <v>0</v>
      </c>
      <c r="AP9" s="105">
        <v>0</v>
      </c>
      <c r="AQ9" s="105">
        <v>0</v>
      </c>
      <c r="AR9" s="105">
        <v>0</v>
      </c>
      <c r="AS9" s="105">
        <v>0</v>
      </c>
      <c r="AT9" s="105">
        <v>0</v>
      </c>
    </row>
    <row r="10" spans="1:48" x14ac:dyDescent="0.35">
      <c r="A10" s="8" t="s">
        <v>33</v>
      </c>
      <c r="B10" s="8" t="s">
        <v>34</v>
      </c>
      <c r="C10" s="8" t="s">
        <v>39</v>
      </c>
      <c r="D10" s="40"/>
      <c r="E10" s="40"/>
      <c r="F10" s="40"/>
      <c r="G10" s="40"/>
      <c r="H10" s="40"/>
      <c r="I10" s="41">
        <v>0</v>
      </c>
      <c r="J10" s="40"/>
      <c r="K10" s="40"/>
      <c r="L10" s="40"/>
      <c r="M10" s="40"/>
      <c r="N10" s="40"/>
      <c r="O10" s="40"/>
      <c r="P10" s="40"/>
      <c r="Q10" s="40"/>
      <c r="R10" s="33"/>
      <c r="S10" s="35">
        <f>NPV('Key Vars Assumptions'!$B$10,V10:AT10)</f>
        <v>0</v>
      </c>
      <c r="T10" s="35">
        <f t="shared" si="0"/>
        <v>0</v>
      </c>
      <c r="U10" s="101"/>
      <c r="V10" s="102">
        <f>+'Option 5A'!U10</f>
        <v>0</v>
      </c>
      <c r="W10" s="102">
        <f>+'Option 5A'!V10</f>
        <v>0</v>
      </c>
      <c r="X10" s="105">
        <f t="shared" ref="X10" si="1">W10/3</f>
        <v>0</v>
      </c>
      <c r="Y10" s="105">
        <v>0</v>
      </c>
      <c r="Z10" s="105">
        <v>0</v>
      </c>
      <c r="AA10" s="105">
        <v>0</v>
      </c>
      <c r="AB10" s="105">
        <v>0</v>
      </c>
      <c r="AC10" s="105">
        <v>0</v>
      </c>
      <c r="AD10" s="105">
        <v>0</v>
      </c>
      <c r="AE10" s="105">
        <v>0</v>
      </c>
      <c r="AF10" s="105">
        <v>0</v>
      </c>
      <c r="AG10" s="105">
        <v>0</v>
      </c>
      <c r="AH10" s="105">
        <v>0</v>
      </c>
      <c r="AI10" s="105">
        <v>0</v>
      </c>
      <c r="AJ10" s="105">
        <v>0</v>
      </c>
      <c r="AK10" s="105">
        <v>0</v>
      </c>
      <c r="AL10" s="105">
        <v>0</v>
      </c>
      <c r="AM10" s="105">
        <v>0</v>
      </c>
      <c r="AN10" s="105">
        <v>0</v>
      </c>
      <c r="AO10" s="105">
        <v>0</v>
      </c>
      <c r="AP10" s="105">
        <v>0</v>
      </c>
      <c r="AQ10" s="105">
        <v>0</v>
      </c>
      <c r="AR10" s="105">
        <v>0</v>
      </c>
      <c r="AS10" s="105">
        <v>0</v>
      </c>
      <c r="AT10" s="105">
        <v>0</v>
      </c>
    </row>
    <row r="11" spans="1:48" x14ac:dyDescent="0.35">
      <c r="A11" s="8" t="s">
        <v>33</v>
      </c>
      <c r="B11" s="8" t="s">
        <v>34</v>
      </c>
      <c r="C11" s="8" t="s">
        <v>40</v>
      </c>
      <c r="D11" s="40"/>
      <c r="E11" s="40"/>
      <c r="F11" s="40"/>
      <c r="G11" s="40"/>
      <c r="H11" s="40"/>
      <c r="I11" s="40"/>
      <c r="J11" s="41">
        <v>20745</v>
      </c>
      <c r="K11" s="39"/>
      <c r="L11" s="39"/>
      <c r="M11" s="39"/>
      <c r="N11" s="39"/>
      <c r="O11" s="39"/>
      <c r="P11" s="39"/>
      <c r="Q11" s="39"/>
      <c r="R11" s="33"/>
      <c r="S11" s="35">
        <f>NPV('Key Vars Assumptions'!$B$10,V11:AT11)</f>
        <v>2078.9779365647914</v>
      </c>
      <c r="T11" s="35">
        <f t="shared" si="0"/>
        <v>2305</v>
      </c>
      <c r="U11" s="101"/>
      <c r="V11" s="102">
        <f>+'Option 5A'!U11</f>
        <v>0</v>
      </c>
      <c r="W11" s="102">
        <f>+'Option 5A'!V11</f>
        <v>0</v>
      </c>
      <c r="X11" s="105">
        <v>2305</v>
      </c>
      <c r="Y11" s="105">
        <v>0</v>
      </c>
      <c r="Z11" s="105">
        <v>0</v>
      </c>
      <c r="AA11" s="105">
        <v>0</v>
      </c>
      <c r="AB11" s="105">
        <v>0</v>
      </c>
      <c r="AC11" s="105">
        <v>0</v>
      </c>
      <c r="AD11" s="105">
        <v>0</v>
      </c>
      <c r="AE11" s="105">
        <v>0</v>
      </c>
      <c r="AF11" s="105">
        <v>0</v>
      </c>
      <c r="AG11" s="105">
        <v>0</v>
      </c>
      <c r="AH11" s="105">
        <v>0</v>
      </c>
      <c r="AI11" s="105">
        <v>0</v>
      </c>
      <c r="AJ11" s="105">
        <v>0</v>
      </c>
      <c r="AK11" s="105">
        <v>0</v>
      </c>
      <c r="AL11" s="105">
        <v>0</v>
      </c>
      <c r="AM11" s="105">
        <v>0</v>
      </c>
      <c r="AN11" s="105">
        <v>0</v>
      </c>
      <c r="AO11" s="105">
        <v>0</v>
      </c>
      <c r="AP11" s="105">
        <v>0</v>
      </c>
      <c r="AQ11" s="105">
        <v>0</v>
      </c>
      <c r="AR11" s="105">
        <v>0</v>
      </c>
      <c r="AS11" s="105">
        <v>0</v>
      </c>
      <c r="AT11" s="105">
        <v>0</v>
      </c>
    </row>
    <row r="12" spans="1:48" x14ac:dyDescent="0.35">
      <c r="A12" s="8" t="s">
        <v>33</v>
      </c>
      <c r="B12" s="8" t="s">
        <v>34</v>
      </c>
      <c r="C12" s="8" t="s">
        <v>71</v>
      </c>
      <c r="D12" s="40"/>
      <c r="E12" s="40"/>
      <c r="F12" s="40"/>
      <c r="G12" s="40"/>
      <c r="H12" s="40"/>
      <c r="I12" s="40"/>
      <c r="J12" s="40"/>
      <c r="K12" s="41">
        <v>20214</v>
      </c>
      <c r="L12" s="39"/>
      <c r="M12" s="39"/>
      <c r="N12" s="39"/>
      <c r="O12" s="39"/>
      <c r="P12" s="39"/>
      <c r="Q12" s="39"/>
      <c r="R12" s="33"/>
      <c r="S12" s="35">
        <f>NPV('Key Vars Assumptions'!$B$10,V12:AT12)</f>
        <v>19092.616685737124</v>
      </c>
      <c r="T12" s="35">
        <f t="shared" si="0"/>
        <v>20214</v>
      </c>
      <c r="U12" s="101"/>
      <c r="V12" s="102">
        <f>+'Option 5A'!U12</f>
        <v>8984</v>
      </c>
      <c r="W12" s="102">
        <f>+'Option 5A'!V12</f>
        <v>8984</v>
      </c>
      <c r="X12" s="105">
        <v>2246</v>
      </c>
      <c r="Y12" s="105">
        <v>0</v>
      </c>
      <c r="Z12" s="105">
        <v>0</v>
      </c>
      <c r="AA12" s="105">
        <v>0</v>
      </c>
      <c r="AB12" s="105">
        <v>0</v>
      </c>
      <c r="AC12" s="105">
        <v>0</v>
      </c>
      <c r="AD12" s="105">
        <v>0</v>
      </c>
      <c r="AE12" s="105">
        <v>0</v>
      </c>
      <c r="AF12" s="105">
        <v>0</v>
      </c>
      <c r="AG12" s="105">
        <v>0</v>
      </c>
      <c r="AH12" s="105">
        <v>0</v>
      </c>
      <c r="AI12" s="105">
        <v>0</v>
      </c>
      <c r="AJ12" s="105">
        <v>0</v>
      </c>
      <c r="AK12" s="105">
        <v>0</v>
      </c>
      <c r="AL12" s="105">
        <v>0</v>
      </c>
      <c r="AM12" s="105">
        <v>0</v>
      </c>
      <c r="AN12" s="105">
        <v>0</v>
      </c>
      <c r="AO12" s="105">
        <v>0</v>
      </c>
      <c r="AP12" s="105">
        <v>0</v>
      </c>
      <c r="AQ12" s="105">
        <v>0</v>
      </c>
      <c r="AR12" s="105">
        <v>0</v>
      </c>
      <c r="AS12" s="105">
        <v>0</v>
      </c>
      <c r="AT12" s="105">
        <v>0</v>
      </c>
    </row>
    <row r="13" spans="1:48" x14ac:dyDescent="0.35">
      <c r="A13" s="8" t="s">
        <v>33</v>
      </c>
      <c r="B13" s="8" t="s">
        <v>34</v>
      </c>
      <c r="C13" s="8" t="s">
        <v>42</v>
      </c>
      <c r="D13" s="40"/>
      <c r="E13" s="40"/>
      <c r="F13" s="40"/>
      <c r="G13" s="40"/>
      <c r="H13" s="40"/>
      <c r="I13" s="40"/>
      <c r="J13" s="40"/>
      <c r="K13" s="40"/>
      <c r="L13" s="41">
        <v>2500</v>
      </c>
      <c r="M13" s="39"/>
      <c r="N13" s="39"/>
      <c r="O13" s="39"/>
      <c r="P13" s="39"/>
      <c r="Q13" s="39"/>
      <c r="R13" s="33"/>
      <c r="S13" s="35">
        <f>NPV('Key Vars Assumptions'!$B$10,V13:AT13)</f>
        <v>450.97135283401116</v>
      </c>
      <c r="T13" s="35">
        <f t="shared" si="0"/>
        <v>500</v>
      </c>
      <c r="U13" s="101"/>
      <c r="V13" s="102">
        <f>+'Option 5A'!U13</f>
        <v>0</v>
      </c>
      <c r="W13" s="102">
        <f>+'Option 5A'!V13</f>
        <v>0</v>
      </c>
      <c r="X13" s="105">
        <v>500</v>
      </c>
      <c r="Y13" s="105">
        <v>0</v>
      </c>
      <c r="Z13" s="105">
        <v>0</v>
      </c>
      <c r="AA13" s="105">
        <v>0</v>
      </c>
      <c r="AB13" s="105">
        <v>0</v>
      </c>
      <c r="AC13" s="105">
        <v>0</v>
      </c>
      <c r="AD13" s="105">
        <v>0</v>
      </c>
      <c r="AE13" s="105">
        <v>0</v>
      </c>
      <c r="AF13" s="105">
        <v>0</v>
      </c>
      <c r="AG13" s="105">
        <v>0</v>
      </c>
      <c r="AH13" s="105">
        <v>0</v>
      </c>
      <c r="AI13" s="105">
        <v>0</v>
      </c>
      <c r="AJ13" s="105">
        <v>0</v>
      </c>
      <c r="AK13" s="105">
        <v>0</v>
      </c>
      <c r="AL13" s="105">
        <v>0</v>
      </c>
      <c r="AM13" s="105">
        <v>0</v>
      </c>
      <c r="AN13" s="105">
        <v>0</v>
      </c>
      <c r="AO13" s="105">
        <v>0</v>
      </c>
      <c r="AP13" s="105">
        <v>0</v>
      </c>
      <c r="AQ13" s="105">
        <v>0</v>
      </c>
      <c r="AR13" s="105">
        <v>0</v>
      </c>
      <c r="AS13" s="105">
        <v>0</v>
      </c>
      <c r="AT13" s="105">
        <v>0</v>
      </c>
    </row>
    <row r="14" spans="1:48" x14ac:dyDescent="0.35">
      <c r="A14" s="8" t="s">
        <v>33</v>
      </c>
      <c r="B14" s="8" t="s">
        <v>34</v>
      </c>
      <c r="C14" s="8" t="s">
        <v>86</v>
      </c>
      <c r="D14" s="40"/>
      <c r="E14" s="40"/>
      <c r="F14" s="40"/>
      <c r="G14" s="40"/>
      <c r="H14" s="40"/>
      <c r="I14" s="40"/>
      <c r="J14" s="40"/>
      <c r="K14" s="40"/>
      <c r="L14" s="40"/>
      <c r="M14" s="41">
        <v>14816</v>
      </c>
      <c r="N14" s="39"/>
      <c r="O14" s="39"/>
      <c r="P14" s="39"/>
      <c r="Q14" s="39"/>
      <c r="R14" s="33"/>
      <c r="S14" s="35">
        <f>NPV('Key Vars Assumptions'!$B$10,V14:AT14)</f>
        <v>0</v>
      </c>
      <c r="T14" s="35">
        <f t="shared" ref="T14:T15" si="2">SUM(V14:AT14)</f>
        <v>0</v>
      </c>
      <c r="U14" s="101"/>
      <c r="V14" s="102">
        <f>+'Option 5A'!U14</f>
        <v>0</v>
      </c>
      <c r="W14" s="105">
        <v>0</v>
      </c>
      <c r="X14" s="105">
        <v>0</v>
      </c>
      <c r="Y14" s="105">
        <v>0</v>
      </c>
      <c r="Z14" s="105">
        <v>0</v>
      </c>
      <c r="AA14" s="105">
        <v>0</v>
      </c>
      <c r="AB14" s="105">
        <v>0</v>
      </c>
      <c r="AC14" s="105">
        <v>0</v>
      </c>
      <c r="AD14" s="105">
        <v>0</v>
      </c>
      <c r="AE14" s="105">
        <v>0</v>
      </c>
      <c r="AF14" s="105">
        <v>0</v>
      </c>
      <c r="AG14" s="105">
        <v>0</v>
      </c>
      <c r="AH14" s="105">
        <v>0</v>
      </c>
      <c r="AI14" s="105">
        <v>0</v>
      </c>
      <c r="AJ14" s="105">
        <v>0</v>
      </c>
      <c r="AK14" s="105">
        <v>0</v>
      </c>
      <c r="AL14" s="105">
        <v>0</v>
      </c>
      <c r="AM14" s="105">
        <v>0</v>
      </c>
      <c r="AN14" s="105">
        <v>0</v>
      </c>
      <c r="AO14" s="105">
        <v>0</v>
      </c>
      <c r="AP14" s="105">
        <v>0</v>
      </c>
      <c r="AQ14" s="105">
        <v>0</v>
      </c>
      <c r="AR14" s="105">
        <v>0</v>
      </c>
      <c r="AS14" s="105">
        <v>0</v>
      </c>
      <c r="AT14" s="105">
        <v>0</v>
      </c>
    </row>
    <row r="15" spans="1:48" x14ac:dyDescent="0.35">
      <c r="A15" s="8" t="s">
        <v>33</v>
      </c>
      <c r="B15" s="8" t="s">
        <v>34</v>
      </c>
      <c r="C15" s="8" t="s">
        <v>91</v>
      </c>
      <c r="D15" s="40"/>
      <c r="E15" s="40"/>
      <c r="F15" s="40"/>
      <c r="G15" s="40"/>
      <c r="H15" s="40"/>
      <c r="I15" s="40"/>
      <c r="J15" s="40"/>
      <c r="K15" s="40"/>
      <c r="L15" s="40"/>
      <c r="M15" s="39"/>
      <c r="N15" s="41">
        <v>54900</v>
      </c>
      <c r="O15" s="39"/>
      <c r="P15" s="39"/>
      <c r="Q15" s="39"/>
      <c r="R15" s="33"/>
      <c r="S15" s="35">
        <f>NPV('Key Vars Assumptions'!$B$10,V15:AT15)</f>
        <v>5501.8505045749371</v>
      </c>
      <c r="T15" s="35">
        <f t="shared" si="2"/>
        <v>6100</v>
      </c>
      <c r="U15" s="101"/>
      <c r="V15" s="102">
        <f>+'Option 5A'!U15</f>
        <v>0</v>
      </c>
      <c r="W15" s="102">
        <f>+'Option 5A'!V15</f>
        <v>0</v>
      </c>
      <c r="X15" s="105">
        <v>6100</v>
      </c>
      <c r="Y15" s="105">
        <v>0</v>
      </c>
      <c r="Z15" s="105">
        <v>0</v>
      </c>
      <c r="AA15" s="105">
        <v>0</v>
      </c>
      <c r="AB15" s="105">
        <v>0</v>
      </c>
      <c r="AC15" s="105">
        <v>0</v>
      </c>
      <c r="AD15" s="105">
        <v>0</v>
      </c>
      <c r="AE15" s="105">
        <v>0</v>
      </c>
      <c r="AF15" s="105">
        <v>0</v>
      </c>
      <c r="AG15" s="105">
        <v>0</v>
      </c>
      <c r="AH15" s="105">
        <v>0</v>
      </c>
      <c r="AI15" s="105">
        <v>0</v>
      </c>
      <c r="AJ15" s="105">
        <v>0</v>
      </c>
      <c r="AK15" s="105">
        <v>0</v>
      </c>
      <c r="AL15" s="105">
        <v>0</v>
      </c>
      <c r="AM15" s="105">
        <v>0</v>
      </c>
      <c r="AN15" s="105">
        <v>0</v>
      </c>
      <c r="AO15" s="105">
        <v>0</v>
      </c>
      <c r="AP15" s="105">
        <v>0</v>
      </c>
      <c r="AQ15" s="105">
        <v>0</v>
      </c>
      <c r="AR15" s="105">
        <v>0</v>
      </c>
      <c r="AS15" s="105">
        <v>0</v>
      </c>
      <c r="AT15" s="105">
        <v>0</v>
      </c>
    </row>
    <row r="16" spans="1:48" s="104" customFormat="1" x14ac:dyDescent="0.35">
      <c r="A16" s="101" t="s">
        <v>33</v>
      </c>
      <c r="B16" s="101" t="s">
        <v>34</v>
      </c>
      <c r="C16" s="101" t="s">
        <v>127</v>
      </c>
      <c r="D16" s="40"/>
      <c r="E16" s="40"/>
      <c r="F16" s="40"/>
      <c r="G16" s="40"/>
      <c r="H16" s="40"/>
      <c r="I16" s="40"/>
      <c r="J16" s="40"/>
      <c r="K16" s="40"/>
      <c r="L16" s="40"/>
      <c r="M16" s="39"/>
      <c r="N16" s="39"/>
      <c r="O16" s="86">
        <v>312586</v>
      </c>
      <c r="P16" s="39"/>
      <c r="Q16" s="39"/>
      <c r="R16" s="33"/>
      <c r="S16" s="102">
        <f>NPV('Key Vars Assumptions'!$B$10,V16:AT16)</f>
        <v>291802.37578473246</v>
      </c>
      <c r="T16" s="102">
        <f t="shared" ref="T16:T17" si="3">SUM(V16:AT16)</f>
        <v>312586</v>
      </c>
      <c r="U16" s="101"/>
      <c r="V16" s="105">
        <v>0</v>
      </c>
      <c r="W16" s="105">
        <v>312586</v>
      </c>
      <c r="X16" s="105">
        <v>0</v>
      </c>
      <c r="Y16" s="105">
        <v>0</v>
      </c>
      <c r="Z16" s="105">
        <v>0</v>
      </c>
      <c r="AA16" s="105">
        <v>0</v>
      </c>
      <c r="AB16" s="105">
        <v>0</v>
      </c>
      <c r="AC16" s="105">
        <v>0</v>
      </c>
      <c r="AD16" s="105">
        <v>0</v>
      </c>
      <c r="AE16" s="105">
        <v>0</v>
      </c>
      <c r="AF16" s="105">
        <v>0</v>
      </c>
      <c r="AG16" s="105">
        <v>0</v>
      </c>
      <c r="AH16" s="105">
        <v>0</v>
      </c>
      <c r="AI16" s="105">
        <v>0</v>
      </c>
      <c r="AJ16" s="105">
        <v>0</v>
      </c>
      <c r="AK16" s="105">
        <v>0</v>
      </c>
      <c r="AL16" s="105">
        <v>0</v>
      </c>
      <c r="AM16" s="105">
        <v>0</v>
      </c>
      <c r="AN16" s="105">
        <v>0</v>
      </c>
      <c r="AO16" s="105">
        <v>0</v>
      </c>
      <c r="AP16" s="105">
        <v>0</v>
      </c>
      <c r="AQ16" s="105">
        <v>0</v>
      </c>
      <c r="AR16" s="105">
        <v>0</v>
      </c>
      <c r="AS16" s="105">
        <v>0</v>
      </c>
      <c r="AT16" s="105">
        <v>0</v>
      </c>
    </row>
    <row r="17" spans="1:48" s="104" customFormat="1" x14ac:dyDescent="0.35">
      <c r="A17" s="101" t="s">
        <v>33</v>
      </c>
      <c r="B17" s="101" t="s">
        <v>34</v>
      </c>
      <c r="C17" s="101" t="s">
        <v>51</v>
      </c>
      <c r="D17" s="40"/>
      <c r="E17" s="40"/>
      <c r="F17" s="40"/>
      <c r="G17" s="40"/>
      <c r="H17" s="40"/>
      <c r="I17" s="40"/>
      <c r="J17" s="40"/>
      <c r="K17" s="40"/>
      <c r="L17" s="40"/>
      <c r="M17" s="39"/>
      <c r="N17" s="39"/>
      <c r="O17" s="39"/>
      <c r="P17" s="39"/>
      <c r="Q17" s="86">
        <v>28600</v>
      </c>
      <c r="R17" s="33"/>
      <c r="S17" s="102">
        <f>NPV('Key Vars Assumptions'!$B$10,V17:AT17)</f>
        <v>26698.406030479131</v>
      </c>
      <c r="T17" s="102">
        <f t="shared" si="3"/>
        <v>28600</v>
      </c>
      <c r="U17" s="101"/>
      <c r="V17" s="105">
        <v>0</v>
      </c>
      <c r="W17" s="105">
        <v>28600</v>
      </c>
      <c r="X17" s="105">
        <v>0</v>
      </c>
      <c r="Y17" s="105">
        <v>0</v>
      </c>
      <c r="Z17" s="105">
        <v>0</v>
      </c>
      <c r="AA17" s="105">
        <v>0</v>
      </c>
      <c r="AB17" s="105">
        <v>0</v>
      </c>
      <c r="AC17" s="105">
        <v>0</v>
      </c>
      <c r="AD17" s="105">
        <v>0</v>
      </c>
      <c r="AE17" s="105">
        <v>0</v>
      </c>
      <c r="AF17" s="105">
        <v>0</v>
      </c>
      <c r="AG17" s="105">
        <v>0</v>
      </c>
      <c r="AH17" s="105">
        <v>0</v>
      </c>
      <c r="AI17" s="105">
        <v>0</v>
      </c>
      <c r="AJ17" s="105">
        <v>0</v>
      </c>
      <c r="AK17" s="105">
        <v>0</v>
      </c>
      <c r="AL17" s="105">
        <v>0</v>
      </c>
      <c r="AM17" s="105">
        <v>0</v>
      </c>
      <c r="AN17" s="105">
        <v>0</v>
      </c>
      <c r="AO17" s="105">
        <v>0</v>
      </c>
      <c r="AP17" s="105">
        <v>0</v>
      </c>
      <c r="AQ17" s="105">
        <v>0</v>
      </c>
      <c r="AR17" s="105">
        <v>0</v>
      </c>
      <c r="AS17" s="105">
        <v>0</v>
      </c>
      <c r="AT17" s="105">
        <v>0</v>
      </c>
    </row>
    <row r="18" spans="1:48" x14ac:dyDescent="0.35">
      <c r="A18" s="8"/>
      <c r="B18" s="8"/>
      <c r="C18" s="8"/>
      <c r="D18" s="36"/>
      <c r="E18" s="36"/>
      <c r="F18" s="36"/>
      <c r="G18" s="36"/>
      <c r="H18" s="36"/>
      <c r="I18" s="36"/>
      <c r="J18" s="36"/>
      <c r="K18" s="36"/>
      <c r="L18" s="36"/>
      <c r="M18" s="36"/>
      <c r="N18" s="36"/>
      <c r="O18" s="36"/>
      <c r="P18" s="36"/>
      <c r="Q18" s="36"/>
      <c r="R18" s="33"/>
      <c r="S18" s="33"/>
      <c r="T18" s="33"/>
      <c r="U18" s="101"/>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row>
    <row r="19" spans="1:48" x14ac:dyDescent="0.35">
      <c r="A19" s="8" t="s">
        <v>33</v>
      </c>
      <c r="B19" s="8" t="s">
        <v>77</v>
      </c>
      <c r="C19" s="8" t="s">
        <v>32</v>
      </c>
      <c r="D19" s="41">
        <v>1478750</v>
      </c>
      <c r="E19" s="39"/>
      <c r="F19" s="39"/>
      <c r="G19" s="39"/>
      <c r="H19" s="39"/>
      <c r="I19" s="39"/>
      <c r="J19" s="39"/>
      <c r="K19" s="39"/>
      <c r="L19" s="39"/>
      <c r="M19" s="39"/>
      <c r="N19" s="39"/>
      <c r="O19" s="39"/>
      <c r="P19" s="39"/>
      <c r="Q19" s="39"/>
      <c r="R19" s="33"/>
      <c r="S19" s="35">
        <f>NPV('Key Vars Assumptions'!$B$10,V19:AT19)</f>
        <v>933161.7516405232</v>
      </c>
      <c r="T19" s="35">
        <f t="shared" ref="T19:T27" si="4">SUM(V19:AT19)</f>
        <v>1478750</v>
      </c>
      <c r="U19" s="101"/>
      <c r="V19" s="105">
        <v>0</v>
      </c>
      <c r="W19" s="105">
        <v>0</v>
      </c>
      <c r="X19" s="105">
        <v>48750</v>
      </c>
      <c r="Y19" s="105">
        <v>65000</v>
      </c>
      <c r="Z19" s="105">
        <v>65000</v>
      </c>
      <c r="AA19" s="105">
        <v>65000</v>
      </c>
      <c r="AB19" s="105">
        <v>65000</v>
      </c>
      <c r="AC19" s="105">
        <v>65000</v>
      </c>
      <c r="AD19" s="105">
        <v>65000</v>
      </c>
      <c r="AE19" s="105">
        <v>65000</v>
      </c>
      <c r="AF19" s="105">
        <v>65000</v>
      </c>
      <c r="AG19" s="105">
        <v>65000</v>
      </c>
      <c r="AH19" s="105">
        <v>65000</v>
      </c>
      <c r="AI19" s="105">
        <v>65000</v>
      </c>
      <c r="AJ19" s="105">
        <v>65000</v>
      </c>
      <c r="AK19" s="105">
        <v>65000</v>
      </c>
      <c r="AL19" s="105">
        <v>65000</v>
      </c>
      <c r="AM19" s="105">
        <v>65000</v>
      </c>
      <c r="AN19" s="105">
        <v>65000</v>
      </c>
      <c r="AO19" s="105">
        <v>65000</v>
      </c>
      <c r="AP19" s="105">
        <v>65000</v>
      </c>
      <c r="AQ19" s="105">
        <v>65000</v>
      </c>
      <c r="AR19" s="105">
        <v>65000</v>
      </c>
      <c r="AS19" s="105">
        <v>65000</v>
      </c>
      <c r="AT19" s="105">
        <v>65000</v>
      </c>
      <c r="AV19" s="105">
        <f>AVERAGE(Y19:AT19)</f>
        <v>65000</v>
      </c>
    </row>
    <row r="20" spans="1:48" x14ac:dyDescent="0.35">
      <c r="A20" s="8" t="s">
        <v>33</v>
      </c>
      <c r="B20" s="8" t="s">
        <v>77</v>
      </c>
      <c r="C20" s="8" t="s">
        <v>37</v>
      </c>
      <c r="D20" s="40"/>
      <c r="E20" s="41">
        <v>640640</v>
      </c>
      <c r="F20" s="40"/>
      <c r="G20" s="40"/>
      <c r="H20" s="40"/>
      <c r="I20" s="40"/>
      <c r="J20" s="40"/>
      <c r="K20" s="40"/>
      <c r="L20" s="40"/>
      <c r="M20" s="40"/>
      <c r="N20" s="40"/>
      <c r="O20" s="40"/>
      <c r="P20" s="40"/>
      <c r="Q20" s="40"/>
      <c r="R20" s="33"/>
      <c r="S20" s="35">
        <f>NPV('Key Vars Assumptions'!$B$10,V20:AT20)</f>
        <v>404274.38347995607</v>
      </c>
      <c r="T20" s="35">
        <f t="shared" si="4"/>
        <v>640640</v>
      </c>
      <c r="U20" s="101"/>
      <c r="V20" s="105">
        <v>0</v>
      </c>
      <c r="W20" s="105">
        <v>0</v>
      </c>
      <c r="X20" s="105">
        <v>21120</v>
      </c>
      <c r="Y20" s="105">
        <v>28160</v>
      </c>
      <c r="Z20" s="105">
        <v>28160</v>
      </c>
      <c r="AA20" s="105">
        <v>28160</v>
      </c>
      <c r="AB20" s="105">
        <v>28160</v>
      </c>
      <c r="AC20" s="105">
        <v>28160</v>
      </c>
      <c r="AD20" s="105">
        <v>28160</v>
      </c>
      <c r="AE20" s="105">
        <v>28160</v>
      </c>
      <c r="AF20" s="105">
        <v>28160</v>
      </c>
      <c r="AG20" s="105">
        <v>28160</v>
      </c>
      <c r="AH20" s="105">
        <v>28160</v>
      </c>
      <c r="AI20" s="105">
        <v>28160</v>
      </c>
      <c r="AJ20" s="105">
        <v>28160</v>
      </c>
      <c r="AK20" s="105">
        <v>28160</v>
      </c>
      <c r="AL20" s="105">
        <v>28160</v>
      </c>
      <c r="AM20" s="105">
        <v>28160</v>
      </c>
      <c r="AN20" s="105">
        <v>28160</v>
      </c>
      <c r="AO20" s="105">
        <v>28160</v>
      </c>
      <c r="AP20" s="105">
        <v>28160</v>
      </c>
      <c r="AQ20" s="105">
        <v>28160</v>
      </c>
      <c r="AR20" s="105">
        <v>28160</v>
      </c>
      <c r="AS20" s="105">
        <v>28160</v>
      </c>
      <c r="AT20" s="105">
        <v>28160</v>
      </c>
      <c r="AV20" s="105">
        <f t="shared" ref="AV20:AV29" si="5">AVERAGE(Y20:AT20)</f>
        <v>28160</v>
      </c>
    </row>
    <row r="21" spans="1:48" x14ac:dyDescent="0.35">
      <c r="A21" s="8" t="s">
        <v>33</v>
      </c>
      <c r="B21" s="8" t="s">
        <v>77</v>
      </c>
      <c r="C21" s="103" t="s">
        <v>35</v>
      </c>
      <c r="D21" s="40"/>
      <c r="E21" s="40"/>
      <c r="F21" s="41">
        <v>9259</v>
      </c>
      <c r="G21" s="39"/>
      <c r="H21" s="40"/>
      <c r="I21" s="40"/>
      <c r="J21" s="40"/>
      <c r="K21" s="40"/>
      <c r="L21" s="40"/>
      <c r="M21" s="40"/>
      <c r="N21" s="40"/>
      <c r="O21" s="40"/>
      <c r="P21" s="40"/>
      <c r="Q21" s="40"/>
      <c r="R21" s="33"/>
      <c r="S21" s="35">
        <f>NPV('Key Vars Assumptions'!$B$10,V21:AT21)</f>
        <v>5842.8027130573219</v>
      </c>
      <c r="T21" s="35">
        <f t="shared" si="4"/>
        <v>9259</v>
      </c>
      <c r="U21" s="101"/>
      <c r="V21" s="105">
        <v>0</v>
      </c>
      <c r="W21" s="105">
        <v>0</v>
      </c>
      <c r="X21" s="105">
        <v>305</v>
      </c>
      <c r="Y21" s="105">
        <v>407</v>
      </c>
      <c r="Z21" s="105">
        <v>407</v>
      </c>
      <c r="AA21" s="105">
        <v>407</v>
      </c>
      <c r="AB21" s="105">
        <v>407</v>
      </c>
      <c r="AC21" s="105">
        <v>407</v>
      </c>
      <c r="AD21" s="105">
        <v>407</v>
      </c>
      <c r="AE21" s="105">
        <v>407</v>
      </c>
      <c r="AF21" s="105">
        <v>407</v>
      </c>
      <c r="AG21" s="105">
        <v>407</v>
      </c>
      <c r="AH21" s="105">
        <v>407</v>
      </c>
      <c r="AI21" s="105">
        <v>407</v>
      </c>
      <c r="AJ21" s="105">
        <v>407</v>
      </c>
      <c r="AK21" s="105">
        <v>407</v>
      </c>
      <c r="AL21" s="105">
        <v>407</v>
      </c>
      <c r="AM21" s="105">
        <v>407</v>
      </c>
      <c r="AN21" s="105">
        <v>407</v>
      </c>
      <c r="AO21" s="105">
        <v>407</v>
      </c>
      <c r="AP21" s="105">
        <v>407</v>
      </c>
      <c r="AQ21" s="105">
        <v>407</v>
      </c>
      <c r="AR21" s="105">
        <v>407</v>
      </c>
      <c r="AS21" s="105">
        <v>407</v>
      </c>
      <c r="AT21" s="105">
        <v>407</v>
      </c>
      <c r="AV21" s="105">
        <f t="shared" si="5"/>
        <v>407</v>
      </c>
    </row>
    <row r="22" spans="1:48" x14ac:dyDescent="0.35">
      <c r="A22" s="8" t="s">
        <v>33</v>
      </c>
      <c r="B22" s="8" t="s">
        <v>77</v>
      </c>
      <c r="C22" s="103" t="s">
        <v>36</v>
      </c>
      <c r="D22" s="40"/>
      <c r="E22" s="40"/>
      <c r="F22" s="40"/>
      <c r="G22" s="41">
        <v>5506</v>
      </c>
      <c r="H22" s="40"/>
      <c r="I22" s="40"/>
      <c r="J22" s="40"/>
      <c r="K22" s="40"/>
      <c r="L22" s="40"/>
      <c r="M22" s="40"/>
      <c r="N22" s="40"/>
      <c r="O22" s="40"/>
      <c r="P22" s="40"/>
      <c r="Q22" s="40"/>
      <c r="R22" s="33"/>
      <c r="S22" s="35">
        <f>NPV('Key Vars Assumptions'!$B$10,V22:AT22)</f>
        <v>3474.6839543837059</v>
      </c>
      <c r="T22" s="35">
        <f t="shared" si="4"/>
        <v>5506</v>
      </c>
      <c r="U22" s="101"/>
      <c r="V22" s="105">
        <v>0</v>
      </c>
      <c r="W22" s="105">
        <v>0</v>
      </c>
      <c r="X22" s="105">
        <v>182</v>
      </c>
      <c r="Y22" s="105">
        <v>242</v>
      </c>
      <c r="Z22" s="105">
        <v>242</v>
      </c>
      <c r="AA22" s="105">
        <v>242</v>
      </c>
      <c r="AB22" s="105">
        <v>242</v>
      </c>
      <c r="AC22" s="105">
        <v>242</v>
      </c>
      <c r="AD22" s="105">
        <v>242</v>
      </c>
      <c r="AE22" s="105">
        <v>242</v>
      </c>
      <c r="AF22" s="105">
        <v>242</v>
      </c>
      <c r="AG22" s="105">
        <v>242</v>
      </c>
      <c r="AH22" s="105">
        <v>242</v>
      </c>
      <c r="AI22" s="105">
        <v>242</v>
      </c>
      <c r="AJ22" s="105">
        <v>242</v>
      </c>
      <c r="AK22" s="105">
        <v>242</v>
      </c>
      <c r="AL22" s="105">
        <v>242</v>
      </c>
      <c r="AM22" s="105">
        <v>242</v>
      </c>
      <c r="AN22" s="105">
        <v>242</v>
      </c>
      <c r="AO22" s="105">
        <v>242</v>
      </c>
      <c r="AP22" s="105">
        <v>242</v>
      </c>
      <c r="AQ22" s="105">
        <v>242</v>
      </c>
      <c r="AR22" s="105">
        <v>242</v>
      </c>
      <c r="AS22" s="105">
        <v>242</v>
      </c>
      <c r="AT22" s="105">
        <v>242</v>
      </c>
      <c r="AV22" s="105">
        <f t="shared" si="5"/>
        <v>242</v>
      </c>
    </row>
    <row r="23" spans="1:48" x14ac:dyDescent="0.35">
      <c r="A23" s="8" t="s">
        <v>33</v>
      </c>
      <c r="B23" s="8" t="s">
        <v>77</v>
      </c>
      <c r="C23" s="103" t="s">
        <v>38</v>
      </c>
      <c r="D23" s="40"/>
      <c r="E23" s="40"/>
      <c r="F23" s="40"/>
      <c r="G23" s="40"/>
      <c r="H23" s="41">
        <v>23910</v>
      </c>
      <c r="I23" s="40"/>
      <c r="J23" s="40"/>
      <c r="K23" s="40"/>
      <c r="L23" s="40"/>
      <c r="M23" s="40"/>
      <c r="N23" s="40"/>
      <c r="O23" s="40"/>
      <c r="P23" s="40"/>
      <c r="Q23" s="40"/>
      <c r="R23" s="33"/>
      <c r="S23" s="35">
        <f>NPV('Key Vars Assumptions'!$B$10,V23:AT23)</f>
        <v>15088.282221618818</v>
      </c>
      <c r="T23" s="35">
        <f t="shared" si="4"/>
        <v>23910</v>
      </c>
      <c r="U23" s="101"/>
      <c r="V23" s="105">
        <v>0</v>
      </c>
      <c r="W23" s="105">
        <v>0</v>
      </c>
      <c r="X23" s="105">
        <v>788</v>
      </c>
      <c r="Y23" s="105">
        <v>1051</v>
      </c>
      <c r="Z23" s="105">
        <v>1051</v>
      </c>
      <c r="AA23" s="105">
        <v>1051</v>
      </c>
      <c r="AB23" s="105">
        <v>1051</v>
      </c>
      <c r="AC23" s="105">
        <v>1051</v>
      </c>
      <c r="AD23" s="105">
        <v>1051</v>
      </c>
      <c r="AE23" s="105">
        <v>1051</v>
      </c>
      <c r="AF23" s="105">
        <v>1051</v>
      </c>
      <c r="AG23" s="105">
        <v>1051</v>
      </c>
      <c r="AH23" s="105">
        <v>1051</v>
      </c>
      <c r="AI23" s="105">
        <v>1051</v>
      </c>
      <c r="AJ23" s="105">
        <v>1051</v>
      </c>
      <c r="AK23" s="105">
        <v>1051</v>
      </c>
      <c r="AL23" s="105">
        <v>1051</v>
      </c>
      <c r="AM23" s="105">
        <v>1051</v>
      </c>
      <c r="AN23" s="105">
        <v>1051</v>
      </c>
      <c r="AO23" s="105">
        <v>1051</v>
      </c>
      <c r="AP23" s="105">
        <v>1051</v>
      </c>
      <c r="AQ23" s="105">
        <v>1051</v>
      </c>
      <c r="AR23" s="105">
        <v>1051</v>
      </c>
      <c r="AS23" s="105">
        <v>1051</v>
      </c>
      <c r="AT23" s="105">
        <v>1051</v>
      </c>
      <c r="AV23" s="105">
        <f t="shared" si="5"/>
        <v>1051</v>
      </c>
    </row>
    <row r="24" spans="1:48" x14ac:dyDescent="0.35">
      <c r="A24" s="8" t="s">
        <v>33</v>
      </c>
      <c r="B24" s="8" t="s">
        <v>77</v>
      </c>
      <c r="C24" s="103" t="s">
        <v>39</v>
      </c>
      <c r="D24" s="40"/>
      <c r="E24" s="40"/>
      <c r="F24" s="40"/>
      <c r="G24" s="40"/>
      <c r="H24" s="40"/>
      <c r="I24" s="41">
        <v>0</v>
      </c>
      <c r="J24" s="40"/>
      <c r="K24" s="40"/>
      <c r="L24" s="40"/>
      <c r="M24" s="40"/>
      <c r="N24" s="40"/>
      <c r="O24" s="40"/>
      <c r="P24" s="40"/>
      <c r="Q24" s="40"/>
      <c r="R24" s="33"/>
      <c r="S24" s="35">
        <f>NPV('Key Vars Assumptions'!$B$10,V24:AT24)</f>
        <v>0</v>
      </c>
      <c r="T24" s="35">
        <f t="shared" si="4"/>
        <v>0</v>
      </c>
      <c r="U24" s="101"/>
      <c r="V24" s="105">
        <v>0</v>
      </c>
      <c r="W24" s="105">
        <v>0</v>
      </c>
      <c r="X24" s="105">
        <v>0</v>
      </c>
      <c r="Y24" s="105">
        <v>0</v>
      </c>
      <c r="Z24" s="105">
        <v>0</v>
      </c>
      <c r="AA24" s="105">
        <v>0</v>
      </c>
      <c r="AB24" s="105">
        <v>0</v>
      </c>
      <c r="AC24" s="105">
        <v>0</v>
      </c>
      <c r="AD24" s="105">
        <v>0</v>
      </c>
      <c r="AE24" s="105">
        <v>0</v>
      </c>
      <c r="AF24" s="105">
        <v>0</v>
      </c>
      <c r="AG24" s="105">
        <v>0</v>
      </c>
      <c r="AH24" s="105">
        <v>0</v>
      </c>
      <c r="AI24" s="105">
        <v>0</v>
      </c>
      <c r="AJ24" s="105">
        <v>0</v>
      </c>
      <c r="AK24" s="105">
        <v>0</v>
      </c>
      <c r="AL24" s="105">
        <v>0</v>
      </c>
      <c r="AM24" s="105">
        <v>0</v>
      </c>
      <c r="AN24" s="105">
        <v>0</v>
      </c>
      <c r="AO24" s="105">
        <v>0</v>
      </c>
      <c r="AP24" s="105">
        <v>0</v>
      </c>
      <c r="AQ24" s="105">
        <v>0</v>
      </c>
      <c r="AR24" s="105">
        <v>0</v>
      </c>
      <c r="AS24" s="105">
        <v>0</v>
      </c>
      <c r="AT24" s="105">
        <v>0</v>
      </c>
      <c r="AV24" s="105">
        <f t="shared" si="5"/>
        <v>0</v>
      </c>
    </row>
    <row r="25" spans="1:48" x14ac:dyDescent="0.35">
      <c r="A25" s="8" t="s">
        <v>33</v>
      </c>
      <c r="B25" s="8" t="s">
        <v>77</v>
      </c>
      <c r="C25" s="103" t="s">
        <v>40</v>
      </c>
      <c r="D25" s="40"/>
      <c r="E25" s="40"/>
      <c r="F25" s="40"/>
      <c r="G25" s="40"/>
      <c r="H25" s="40"/>
      <c r="I25" s="40"/>
      <c r="J25" s="41">
        <v>31463</v>
      </c>
      <c r="K25" s="39"/>
      <c r="L25" s="39"/>
      <c r="M25" s="39"/>
      <c r="N25" s="39"/>
      <c r="O25" s="39"/>
      <c r="P25" s="39"/>
      <c r="Q25" s="39"/>
      <c r="R25" s="33"/>
      <c r="S25" s="35">
        <f>NPV('Key Vars Assumptions'!$B$10,V25:AT25)</f>
        <v>19854.5853223058</v>
      </c>
      <c r="T25" s="35">
        <f t="shared" si="4"/>
        <v>31463</v>
      </c>
      <c r="U25" s="101"/>
      <c r="V25" s="105">
        <v>0</v>
      </c>
      <c r="W25" s="105">
        <v>0</v>
      </c>
      <c r="X25" s="105">
        <v>1037</v>
      </c>
      <c r="Y25" s="105">
        <v>1383</v>
      </c>
      <c r="Z25" s="105">
        <v>1383</v>
      </c>
      <c r="AA25" s="105">
        <v>1383</v>
      </c>
      <c r="AB25" s="105">
        <v>1383</v>
      </c>
      <c r="AC25" s="105">
        <v>1383</v>
      </c>
      <c r="AD25" s="105">
        <v>1383</v>
      </c>
      <c r="AE25" s="105">
        <v>1383</v>
      </c>
      <c r="AF25" s="105">
        <v>1383</v>
      </c>
      <c r="AG25" s="105">
        <v>1383</v>
      </c>
      <c r="AH25" s="105">
        <v>1383</v>
      </c>
      <c r="AI25" s="105">
        <v>1383</v>
      </c>
      <c r="AJ25" s="105">
        <v>1383</v>
      </c>
      <c r="AK25" s="105">
        <v>1383</v>
      </c>
      <c r="AL25" s="105">
        <v>1383</v>
      </c>
      <c r="AM25" s="105">
        <v>1383</v>
      </c>
      <c r="AN25" s="105">
        <v>1383</v>
      </c>
      <c r="AO25" s="105">
        <v>1383</v>
      </c>
      <c r="AP25" s="105">
        <v>1383</v>
      </c>
      <c r="AQ25" s="105">
        <v>1383</v>
      </c>
      <c r="AR25" s="105">
        <v>1383</v>
      </c>
      <c r="AS25" s="105">
        <v>1383</v>
      </c>
      <c r="AT25" s="105">
        <v>1383</v>
      </c>
      <c r="AV25" s="105">
        <f t="shared" si="5"/>
        <v>1383</v>
      </c>
    </row>
    <row r="26" spans="1:48" x14ac:dyDescent="0.35">
      <c r="A26" s="8" t="s">
        <v>33</v>
      </c>
      <c r="B26" s="8" t="s">
        <v>77</v>
      </c>
      <c r="C26" s="103" t="s">
        <v>70</v>
      </c>
      <c r="D26" s="40"/>
      <c r="E26" s="40"/>
      <c r="F26" s="40"/>
      <c r="G26" s="40"/>
      <c r="H26" s="40"/>
      <c r="I26" s="40"/>
      <c r="J26" s="40"/>
      <c r="K26" s="41">
        <v>140819</v>
      </c>
      <c r="L26" s="39"/>
      <c r="M26" s="39"/>
      <c r="N26" s="39"/>
      <c r="O26" s="39"/>
      <c r="P26" s="39"/>
      <c r="Q26" s="39"/>
      <c r="R26" s="33"/>
      <c r="S26" s="35">
        <f>NPV('Key Vars Assumptions'!$B$10,V26:AT26)</f>
        <v>83114.227908734087</v>
      </c>
      <c r="T26" s="35">
        <f t="shared" si="4"/>
        <v>140819</v>
      </c>
      <c r="U26" s="101"/>
      <c r="V26" s="105">
        <v>0</v>
      </c>
      <c r="W26" s="105">
        <v>0</v>
      </c>
      <c r="X26" s="105">
        <v>793</v>
      </c>
      <c r="Y26" s="105">
        <v>1471</v>
      </c>
      <c r="Z26" s="105">
        <v>2379</v>
      </c>
      <c r="AA26" s="105">
        <v>3287</v>
      </c>
      <c r="AB26" s="105">
        <v>6543</v>
      </c>
      <c r="AC26" s="105">
        <v>3578</v>
      </c>
      <c r="AD26" s="105">
        <v>3964</v>
      </c>
      <c r="AE26" s="105">
        <v>3677</v>
      </c>
      <c r="AF26" s="105">
        <v>20160</v>
      </c>
      <c r="AG26" s="105">
        <v>3578</v>
      </c>
      <c r="AH26" s="105">
        <v>8868</v>
      </c>
      <c r="AI26" s="105">
        <v>3578</v>
      </c>
      <c r="AJ26" s="105">
        <v>3964</v>
      </c>
      <c r="AK26" s="105">
        <v>4208</v>
      </c>
      <c r="AL26" s="105">
        <v>3964</v>
      </c>
      <c r="AM26" s="105">
        <v>3578</v>
      </c>
      <c r="AN26" s="105">
        <v>6543</v>
      </c>
      <c r="AO26" s="105">
        <v>3578</v>
      </c>
      <c r="AP26" s="105">
        <v>33120</v>
      </c>
      <c r="AQ26" s="105">
        <v>3578</v>
      </c>
      <c r="AR26" s="105">
        <v>3964</v>
      </c>
      <c r="AS26" s="105">
        <v>3677</v>
      </c>
      <c r="AT26" s="105">
        <v>8769</v>
      </c>
      <c r="AU26" s="104"/>
      <c r="AV26" s="105">
        <f t="shared" si="5"/>
        <v>6364.818181818182</v>
      </c>
    </row>
    <row r="27" spans="1:48" x14ac:dyDescent="0.35">
      <c r="A27" s="8" t="s">
        <v>33</v>
      </c>
      <c r="B27" s="8" t="s">
        <v>77</v>
      </c>
      <c r="C27" s="8" t="s">
        <v>42</v>
      </c>
      <c r="D27" s="40"/>
      <c r="E27" s="40"/>
      <c r="F27" s="40"/>
      <c r="G27" s="40"/>
      <c r="H27" s="40"/>
      <c r="I27" s="40"/>
      <c r="J27" s="40"/>
      <c r="K27" s="40"/>
      <c r="L27" s="41">
        <v>2500</v>
      </c>
      <c r="M27" s="39"/>
      <c r="N27" s="39"/>
      <c r="O27" s="39"/>
      <c r="P27" s="39"/>
      <c r="Q27" s="39"/>
      <c r="R27" s="33"/>
      <c r="S27" s="35">
        <f>NPV('Key Vars Assumptions'!$B$10,V27:AT27)</f>
        <v>2015.458905971039</v>
      </c>
      <c r="T27" s="35">
        <f t="shared" si="4"/>
        <v>2500</v>
      </c>
      <c r="U27" s="101"/>
      <c r="V27" s="105">
        <v>0</v>
      </c>
      <c r="W27" s="105">
        <v>0</v>
      </c>
      <c r="X27" s="105">
        <v>2000</v>
      </c>
      <c r="Y27" s="105">
        <v>0</v>
      </c>
      <c r="Z27" s="105">
        <v>0</v>
      </c>
      <c r="AA27" s="105">
        <v>0</v>
      </c>
      <c r="AB27" s="105">
        <v>0</v>
      </c>
      <c r="AC27" s="105">
        <v>0</v>
      </c>
      <c r="AD27" s="105">
        <v>0</v>
      </c>
      <c r="AE27" s="105">
        <v>0</v>
      </c>
      <c r="AF27" s="105">
        <v>0</v>
      </c>
      <c r="AG27" s="105">
        <v>0</v>
      </c>
      <c r="AH27" s="105">
        <v>0</v>
      </c>
      <c r="AI27" s="105">
        <v>0</v>
      </c>
      <c r="AJ27" s="105">
        <v>0</v>
      </c>
      <c r="AK27" s="105">
        <v>0</v>
      </c>
      <c r="AL27" s="105">
        <v>0</v>
      </c>
      <c r="AM27" s="105">
        <v>0</v>
      </c>
      <c r="AN27" s="105">
        <v>0</v>
      </c>
      <c r="AO27" s="105">
        <v>0</v>
      </c>
      <c r="AP27" s="105">
        <v>0</v>
      </c>
      <c r="AQ27" s="105">
        <v>0</v>
      </c>
      <c r="AR27" s="105">
        <v>0</v>
      </c>
      <c r="AS27" s="105">
        <v>0</v>
      </c>
      <c r="AT27" s="105">
        <v>500</v>
      </c>
      <c r="AV27" s="105"/>
    </row>
    <row r="28" spans="1:48" x14ac:dyDescent="0.35">
      <c r="A28" s="8" t="s">
        <v>33</v>
      </c>
      <c r="B28" s="8" t="s">
        <v>77</v>
      </c>
      <c r="C28" s="8" t="s">
        <v>86</v>
      </c>
      <c r="D28" s="40"/>
      <c r="E28" s="40"/>
      <c r="F28" s="40"/>
      <c r="G28" s="40"/>
      <c r="H28" s="40"/>
      <c r="I28" s="40"/>
      <c r="J28" s="40"/>
      <c r="K28" s="40"/>
      <c r="L28" s="40"/>
      <c r="M28" s="41">
        <v>9212</v>
      </c>
      <c r="N28" s="39"/>
      <c r="O28" s="39"/>
      <c r="P28" s="39"/>
      <c r="Q28" s="39"/>
      <c r="R28" s="33"/>
      <c r="S28" s="35">
        <f>NPV('Key Vars Assumptions'!$B$10,V28:AT28)</f>
        <v>8308.6962046138215</v>
      </c>
      <c r="T28" s="35">
        <f t="shared" ref="T28:T29" si="6">SUM(V28:AT28)</f>
        <v>9212</v>
      </c>
      <c r="U28" s="101"/>
      <c r="V28" s="105">
        <v>0</v>
      </c>
      <c r="W28" s="105">
        <v>0</v>
      </c>
      <c r="X28" s="105">
        <v>9212</v>
      </c>
      <c r="Y28" s="105">
        <v>0</v>
      </c>
      <c r="Z28" s="105">
        <v>0</v>
      </c>
      <c r="AA28" s="105">
        <v>0</v>
      </c>
      <c r="AB28" s="105">
        <v>0</v>
      </c>
      <c r="AC28" s="105">
        <v>0</v>
      </c>
      <c r="AD28" s="105">
        <v>0</v>
      </c>
      <c r="AE28" s="105">
        <v>0</v>
      </c>
      <c r="AF28" s="105">
        <v>0</v>
      </c>
      <c r="AG28" s="105">
        <v>0</v>
      </c>
      <c r="AH28" s="105">
        <v>0</v>
      </c>
      <c r="AI28" s="105">
        <v>0</v>
      </c>
      <c r="AJ28" s="105">
        <v>0</v>
      </c>
      <c r="AK28" s="105">
        <v>0</v>
      </c>
      <c r="AL28" s="105">
        <v>0</v>
      </c>
      <c r="AM28" s="105">
        <v>0</v>
      </c>
      <c r="AN28" s="105">
        <v>0</v>
      </c>
      <c r="AO28" s="105">
        <v>0</v>
      </c>
      <c r="AP28" s="105">
        <v>0</v>
      </c>
      <c r="AQ28" s="105">
        <v>0</v>
      </c>
      <c r="AR28" s="105">
        <v>0</v>
      </c>
      <c r="AS28" s="105">
        <v>0</v>
      </c>
      <c r="AT28" s="105">
        <v>0</v>
      </c>
      <c r="AV28" s="105"/>
    </row>
    <row r="29" spans="1:48" x14ac:dyDescent="0.35">
      <c r="A29" s="8" t="s">
        <v>33</v>
      </c>
      <c r="B29" s="8" t="s">
        <v>77</v>
      </c>
      <c r="C29" s="103" t="s">
        <v>91</v>
      </c>
      <c r="D29" s="40"/>
      <c r="E29" s="40"/>
      <c r="F29" s="40"/>
      <c r="G29" s="40"/>
      <c r="H29" s="40"/>
      <c r="I29" s="40"/>
      <c r="J29" s="40"/>
      <c r="K29" s="40"/>
      <c r="L29" s="40"/>
      <c r="M29" s="39"/>
      <c r="N29" s="41">
        <v>83265</v>
      </c>
      <c r="O29" s="39"/>
      <c r="P29" s="39"/>
      <c r="Q29" s="39"/>
      <c r="R29" s="33"/>
      <c r="S29" s="35">
        <f>NPV('Key Vars Assumptions'!$B$10,V29:AT29)</f>
        <v>52544.184784681762</v>
      </c>
      <c r="T29" s="35">
        <f t="shared" si="6"/>
        <v>83265</v>
      </c>
      <c r="U29" s="101"/>
      <c r="V29" s="105">
        <v>0</v>
      </c>
      <c r="W29" s="105">
        <v>0</v>
      </c>
      <c r="X29" s="105">
        <v>2745</v>
      </c>
      <c r="Y29" s="105">
        <v>3660</v>
      </c>
      <c r="Z29" s="105">
        <v>3660</v>
      </c>
      <c r="AA29" s="105">
        <v>3660</v>
      </c>
      <c r="AB29" s="105">
        <v>3660</v>
      </c>
      <c r="AC29" s="105">
        <v>3660</v>
      </c>
      <c r="AD29" s="105">
        <v>3660</v>
      </c>
      <c r="AE29" s="105">
        <v>3660</v>
      </c>
      <c r="AF29" s="105">
        <v>3660</v>
      </c>
      <c r="AG29" s="105">
        <v>3660</v>
      </c>
      <c r="AH29" s="105">
        <v>3660</v>
      </c>
      <c r="AI29" s="105">
        <v>3660</v>
      </c>
      <c r="AJ29" s="105">
        <v>3660</v>
      </c>
      <c r="AK29" s="105">
        <v>3660</v>
      </c>
      <c r="AL29" s="105">
        <v>3660</v>
      </c>
      <c r="AM29" s="105">
        <v>3660</v>
      </c>
      <c r="AN29" s="105">
        <v>3660</v>
      </c>
      <c r="AO29" s="105">
        <v>3660</v>
      </c>
      <c r="AP29" s="105">
        <v>3660</v>
      </c>
      <c r="AQ29" s="105">
        <v>3660</v>
      </c>
      <c r="AR29" s="105">
        <v>3660</v>
      </c>
      <c r="AS29" s="105">
        <v>3660</v>
      </c>
      <c r="AT29" s="105">
        <v>3660</v>
      </c>
      <c r="AV29" s="105">
        <f t="shared" si="5"/>
        <v>3660</v>
      </c>
    </row>
    <row r="30" spans="1:48" s="104" customFormat="1" x14ac:dyDescent="0.35">
      <c r="A30" s="101" t="s">
        <v>33</v>
      </c>
      <c r="B30" s="101" t="s">
        <v>83</v>
      </c>
      <c r="C30" s="101" t="s">
        <v>52</v>
      </c>
      <c r="D30" s="40"/>
      <c r="E30" s="40"/>
      <c r="F30" s="40"/>
      <c r="G30" s="40"/>
      <c r="H30" s="40"/>
      <c r="I30" s="40"/>
      <c r="J30" s="40"/>
      <c r="K30" s="40"/>
      <c r="L30" s="40"/>
      <c r="M30" s="39"/>
      <c r="N30" s="39"/>
      <c r="O30" s="39"/>
      <c r="P30" s="86">
        <v>46143</v>
      </c>
      <c r="Q30" s="39"/>
      <c r="R30" s="33"/>
      <c r="S30" s="102">
        <f>NPV('Key Vars Assumptions'!$B$10,V30:AT30)</f>
        <v>43074.984247006934</v>
      </c>
      <c r="T30" s="102">
        <f t="shared" ref="T30" si="7">SUM(V30:AT30)</f>
        <v>46143</v>
      </c>
      <c r="U30" s="101"/>
      <c r="V30" s="105">
        <v>0</v>
      </c>
      <c r="W30" s="105">
        <v>46143</v>
      </c>
      <c r="X30" s="105">
        <v>0</v>
      </c>
      <c r="Y30" s="105">
        <v>0</v>
      </c>
      <c r="Z30" s="105">
        <v>0</v>
      </c>
      <c r="AA30" s="105">
        <v>0</v>
      </c>
      <c r="AB30" s="105">
        <v>0</v>
      </c>
      <c r="AC30" s="105">
        <v>0</v>
      </c>
      <c r="AD30" s="105">
        <v>0</v>
      </c>
      <c r="AE30" s="105">
        <v>0</v>
      </c>
      <c r="AF30" s="105">
        <v>0</v>
      </c>
      <c r="AG30" s="105">
        <v>0</v>
      </c>
      <c r="AH30" s="105">
        <v>0</v>
      </c>
      <c r="AI30" s="105">
        <v>0</v>
      </c>
      <c r="AJ30" s="105">
        <v>0</v>
      </c>
      <c r="AK30" s="105">
        <v>0</v>
      </c>
      <c r="AL30" s="105">
        <v>0</v>
      </c>
      <c r="AM30" s="105">
        <v>0</v>
      </c>
      <c r="AN30" s="105">
        <v>0</v>
      </c>
      <c r="AO30" s="105">
        <v>0</v>
      </c>
      <c r="AP30" s="105">
        <v>0</v>
      </c>
      <c r="AQ30" s="105">
        <v>0</v>
      </c>
      <c r="AR30" s="105">
        <v>0</v>
      </c>
      <c r="AS30" s="105">
        <v>0</v>
      </c>
      <c r="AT30" s="105">
        <v>0</v>
      </c>
      <c r="AV30" s="105"/>
    </row>
    <row r="31" spans="1:48" x14ac:dyDescent="0.35">
      <c r="A31" s="8"/>
      <c r="B31" s="8"/>
      <c r="C31" s="8"/>
      <c r="D31" s="36"/>
      <c r="E31" s="36"/>
      <c r="F31" s="36"/>
      <c r="G31" s="36"/>
      <c r="H31" s="36"/>
      <c r="I31" s="36"/>
      <c r="J31" s="36"/>
      <c r="K31" s="36"/>
      <c r="L31" s="36"/>
      <c r="M31" s="36"/>
      <c r="N31" s="36"/>
      <c r="O31" s="36"/>
      <c r="P31" s="36"/>
      <c r="Q31" s="36"/>
      <c r="R31" s="33"/>
      <c r="S31" s="33"/>
      <c r="T31" s="33"/>
      <c r="U31" s="101"/>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row>
    <row r="32" spans="1:48" x14ac:dyDescent="0.35">
      <c r="A32" s="8" t="s">
        <v>43</v>
      </c>
      <c r="B32" s="8" t="s">
        <v>44</v>
      </c>
      <c r="C32" s="8" t="s">
        <v>32</v>
      </c>
      <c r="D32" s="41">
        <v>246250</v>
      </c>
      <c r="E32" s="39"/>
      <c r="F32" s="39"/>
      <c r="G32" s="39"/>
      <c r="H32" s="39"/>
      <c r="I32" s="39"/>
      <c r="J32" s="39"/>
      <c r="K32" s="39"/>
      <c r="L32" s="39"/>
      <c r="M32" s="39"/>
      <c r="N32" s="39"/>
      <c r="O32" s="39"/>
      <c r="P32" s="39"/>
      <c r="Q32" s="39"/>
      <c r="R32" s="33"/>
      <c r="S32" s="35">
        <f>NPV('Key Vars Assumptions'!$B$10,V32:AT32)</f>
        <v>62008.561014676539</v>
      </c>
      <c r="T32" s="35">
        <f t="shared" ref="T32:T40" si="8">SUM(V32:AT32)</f>
        <v>68750</v>
      </c>
      <c r="U32" s="31"/>
      <c r="V32" s="102">
        <f>+'Option 5A'!U19</f>
        <v>0</v>
      </c>
      <c r="W32" s="102">
        <f>+'Option 5A'!V19</f>
        <v>0</v>
      </c>
      <c r="X32" s="105">
        <v>68750</v>
      </c>
      <c r="Y32" s="105">
        <v>0</v>
      </c>
      <c r="Z32" s="105">
        <v>0</v>
      </c>
      <c r="AA32" s="105">
        <v>0</v>
      </c>
      <c r="AB32" s="105">
        <v>0</v>
      </c>
      <c r="AC32" s="105">
        <v>0</v>
      </c>
      <c r="AD32" s="105">
        <v>0</v>
      </c>
      <c r="AE32" s="105">
        <v>0</v>
      </c>
      <c r="AF32" s="105">
        <v>0</v>
      </c>
      <c r="AG32" s="105">
        <v>0</v>
      </c>
      <c r="AH32" s="105">
        <v>0</v>
      </c>
      <c r="AI32" s="105">
        <v>0</v>
      </c>
      <c r="AJ32" s="105">
        <v>0</v>
      </c>
      <c r="AK32" s="105">
        <v>0</v>
      </c>
      <c r="AL32" s="105">
        <v>0</v>
      </c>
      <c r="AM32" s="105">
        <v>0</v>
      </c>
      <c r="AN32" s="105">
        <v>0</v>
      </c>
      <c r="AO32" s="105">
        <v>0</v>
      </c>
      <c r="AP32" s="105">
        <v>0</v>
      </c>
      <c r="AQ32" s="105">
        <v>0</v>
      </c>
      <c r="AR32" s="105">
        <v>0</v>
      </c>
      <c r="AS32" s="105">
        <v>0</v>
      </c>
      <c r="AT32" s="105">
        <v>0</v>
      </c>
    </row>
    <row r="33" spans="1:46" x14ac:dyDescent="0.35">
      <c r="A33" s="8" t="s">
        <v>43</v>
      </c>
      <c r="B33" s="8" t="s">
        <v>44</v>
      </c>
      <c r="C33" s="8" t="s">
        <v>37</v>
      </c>
      <c r="D33" s="40"/>
      <c r="E33" s="41">
        <v>97286</v>
      </c>
      <c r="F33" s="40"/>
      <c r="G33" s="40"/>
      <c r="H33" s="40"/>
      <c r="I33" s="40"/>
      <c r="J33" s="40"/>
      <c r="K33" s="40"/>
      <c r="L33" s="40"/>
      <c r="M33" s="40"/>
      <c r="N33" s="40"/>
      <c r="O33" s="40"/>
      <c r="P33" s="40"/>
      <c r="Q33" s="40"/>
      <c r="R33" s="33"/>
      <c r="S33" s="35">
        <f>NPV('Key Vars Assumptions'!$B$10,V33:AT33)</f>
        <v>9750.0006482713216</v>
      </c>
      <c r="T33" s="35">
        <f t="shared" si="8"/>
        <v>10810</v>
      </c>
      <c r="U33" s="31"/>
      <c r="V33" s="102">
        <f>+'Option 5A'!U20</f>
        <v>0</v>
      </c>
      <c r="W33" s="102">
        <f>+'Option 5A'!V20</f>
        <v>0</v>
      </c>
      <c r="X33" s="105">
        <v>10810</v>
      </c>
      <c r="Y33" s="105">
        <v>0</v>
      </c>
      <c r="Z33" s="105">
        <v>0</v>
      </c>
      <c r="AA33" s="105">
        <v>0</v>
      </c>
      <c r="AB33" s="105">
        <v>0</v>
      </c>
      <c r="AC33" s="105">
        <v>0</v>
      </c>
      <c r="AD33" s="105">
        <v>0</v>
      </c>
      <c r="AE33" s="105">
        <v>0</v>
      </c>
      <c r="AF33" s="105">
        <v>0</v>
      </c>
      <c r="AG33" s="105">
        <v>0</v>
      </c>
      <c r="AH33" s="105">
        <v>0</v>
      </c>
      <c r="AI33" s="105">
        <v>0</v>
      </c>
      <c r="AJ33" s="105">
        <v>0</v>
      </c>
      <c r="AK33" s="105">
        <v>0</v>
      </c>
      <c r="AL33" s="105">
        <v>0</v>
      </c>
      <c r="AM33" s="105">
        <v>0</v>
      </c>
      <c r="AN33" s="105">
        <v>0</v>
      </c>
      <c r="AO33" s="105">
        <v>0</v>
      </c>
      <c r="AP33" s="105">
        <v>0</v>
      </c>
      <c r="AQ33" s="105">
        <v>0</v>
      </c>
      <c r="AR33" s="105">
        <v>0</v>
      </c>
      <c r="AS33" s="105">
        <v>0</v>
      </c>
      <c r="AT33" s="105">
        <v>0</v>
      </c>
    </row>
    <row r="34" spans="1:46" x14ac:dyDescent="0.35">
      <c r="A34" s="8" t="s">
        <v>43</v>
      </c>
      <c r="B34" s="8" t="s">
        <v>44</v>
      </c>
      <c r="C34" s="8" t="s">
        <v>35</v>
      </c>
      <c r="D34" s="40"/>
      <c r="E34" s="40"/>
      <c r="F34" s="41">
        <v>2435</v>
      </c>
      <c r="G34" s="39"/>
      <c r="H34" s="40"/>
      <c r="I34" s="40"/>
      <c r="J34" s="40"/>
      <c r="K34" s="40"/>
      <c r="L34" s="40"/>
      <c r="M34" s="40"/>
      <c r="N34" s="40"/>
      <c r="O34" s="40"/>
      <c r="P34" s="40"/>
      <c r="Q34" s="40"/>
      <c r="R34" s="33"/>
      <c r="S34" s="35">
        <f>NPV('Key Vars Assumptions'!$B$10,V34:AT34)</f>
        <v>244.42647323603404</v>
      </c>
      <c r="T34" s="35">
        <f t="shared" si="8"/>
        <v>271</v>
      </c>
      <c r="U34" s="31"/>
      <c r="V34" s="102">
        <f>+'Option 5A'!U21</f>
        <v>0</v>
      </c>
      <c r="W34" s="102">
        <f>+'Option 5A'!V21</f>
        <v>0</v>
      </c>
      <c r="X34" s="105">
        <v>271</v>
      </c>
      <c r="Y34" s="105">
        <v>0</v>
      </c>
      <c r="Z34" s="105">
        <v>0</v>
      </c>
      <c r="AA34" s="105">
        <v>0</v>
      </c>
      <c r="AB34" s="105">
        <v>0</v>
      </c>
      <c r="AC34" s="105">
        <v>0</v>
      </c>
      <c r="AD34" s="105">
        <v>0</v>
      </c>
      <c r="AE34" s="105">
        <v>0</v>
      </c>
      <c r="AF34" s="105">
        <v>0</v>
      </c>
      <c r="AG34" s="105">
        <v>0</v>
      </c>
      <c r="AH34" s="105">
        <v>0</v>
      </c>
      <c r="AI34" s="105">
        <v>0</v>
      </c>
      <c r="AJ34" s="105">
        <v>0</v>
      </c>
      <c r="AK34" s="105">
        <v>0</v>
      </c>
      <c r="AL34" s="105">
        <v>0</v>
      </c>
      <c r="AM34" s="105">
        <v>0</v>
      </c>
      <c r="AN34" s="105">
        <v>0</v>
      </c>
      <c r="AO34" s="105">
        <v>0</v>
      </c>
      <c r="AP34" s="105">
        <v>0</v>
      </c>
      <c r="AQ34" s="105">
        <v>0</v>
      </c>
      <c r="AR34" s="105">
        <v>0</v>
      </c>
      <c r="AS34" s="105">
        <v>0</v>
      </c>
      <c r="AT34" s="105">
        <v>0</v>
      </c>
    </row>
    <row r="35" spans="1:46" x14ac:dyDescent="0.35">
      <c r="A35" s="8" t="s">
        <v>43</v>
      </c>
      <c r="B35" s="8" t="s">
        <v>44</v>
      </c>
      <c r="C35" s="8" t="s">
        <v>36</v>
      </c>
      <c r="D35" s="40"/>
      <c r="E35" s="40"/>
      <c r="F35" s="40"/>
      <c r="G35" s="41">
        <v>632</v>
      </c>
      <c r="H35" s="40"/>
      <c r="I35" s="40"/>
      <c r="J35" s="40"/>
      <c r="K35" s="40"/>
      <c r="L35" s="40"/>
      <c r="M35" s="40"/>
      <c r="N35" s="40"/>
      <c r="O35" s="40"/>
      <c r="P35" s="40"/>
      <c r="Q35" s="40"/>
      <c r="R35" s="33"/>
      <c r="S35" s="35">
        <f>NPV('Key Vars Assumptions'!$B$10,V35:AT35)</f>
        <v>63.135989396761566</v>
      </c>
      <c r="T35" s="35">
        <f t="shared" si="8"/>
        <v>70</v>
      </c>
      <c r="U35" s="31"/>
      <c r="V35" s="102">
        <f>+'Option 5A'!U22</f>
        <v>0</v>
      </c>
      <c r="W35" s="102">
        <f>+'Option 5A'!V22</f>
        <v>0</v>
      </c>
      <c r="X35" s="105">
        <v>70</v>
      </c>
      <c r="Y35" s="105">
        <v>0</v>
      </c>
      <c r="Z35" s="105">
        <v>0</v>
      </c>
      <c r="AA35" s="105">
        <v>0</v>
      </c>
      <c r="AB35" s="105">
        <v>0</v>
      </c>
      <c r="AC35" s="105">
        <v>0</v>
      </c>
      <c r="AD35" s="105">
        <v>0</v>
      </c>
      <c r="AE35" s="105">
        <v>0</v>
      </c>
      <c r="AF35" s="105">
        <v>0</v>
      </c>
      <c r="AG35" s="105">
        <v>0</v>
      </c>
      <c r="AH35" s="105">
        <v>0</v>
      </c>
      <c r="AI35" s="105">
        <v>0</v>
      </c>
      <c r="AJ35" s="105">
        <v>0</v>
      </c>
      <c r="AK35" s="105">
        <v>0</v>
      </c>
      <c r="AL35" s="105">
        <v>0</v>
      </c>
      <c r="AM35" s="105">
        <v>0</v>
      </c>
      <c r="AN35" s="105">
        <v>0</v>
      </c>
      <c r="AO35" s="105">
        <v>0</v>
      </c>
      <c r="AP35" s="105">
        <v>0</v>
      </c>
      <c r="AQ35" s="105">
        <v>0</v>
      </c>
      <c r="AR35" s="105">
        <v>0</v>
      </c>
      <c r="AS35" s="105">
        <v>0</v>
      </c>
      <c r="AT35" s="105">
        <v>0</v>
      </c>
    </row>
    <row r="36" spans="1:46" x14ac:dyDescent="0.35">
      <c r="A36" s="8" t="s">
        <v>43</v>
      </c>
      <c r="B36" s="8" t="s">
        <v>44</v>
      </c>
      <c r="C36" s="8" t="s">
        <v>38</v>
      </c>
      <c r="D36" s="40"/>
      <c r="E36" s="40"/>
      <c r="F36" s="40"/>
      <c r="G36" s="40"/>
      <c r="H36" s="41">
        <v>16670</v>
      </c>
      <c r="I36" s="40"/>
      <c r="J36" s="40"/>
      <c r="K36" s="40"/>
      <c r="L36" s="40"/>
      <c r="M36" s="40"/>
      <c r="N36" s="40"/>
      <c r="O36" s="40"/>
      <c r="P36" s="40"/>
      <c r="Q36" s="40"/>
      <c r="R36" s="33"/>
      <c r="S36" s="35">
        <f>NPV('Key Vars Assumptions'!$B$10,V36:AT36)</f>
        <v>1670.3978908971774</v>
      </c>
      <c r="T36" s="35">
        <f t="shared" si="8"/>
        <v>1852</v>
      </c>
      <c r="U36" s="31"/>
      <c r="V36" s="102">
        <f>+'Option 5A'!U23</f>
        <v>0</v>
      </c>
      <c r="W36" s="102">
        <f>+'Option 5A'!V23</f>
        <v>0</v>
      </c>
      <c r="X36" s="105">
        <v>1852</v>
      </c>
      <c r="Y36" s="105">
        <v>0</v>
      </c>
      <c r="Z36" s="105">
        <v>0</v>
      </c>
      <c r="AA36" s="105">
        <v>0</v>
      </c>
      <c r="AB36" s="105">
        <v>0</v>
      </c>
      <c r="AC36" s="105">
        <v>0</v>
      </c>
      <c r="AD36" s="105">
        <v>0</v>
      </c>
      <c r="AE36" s="105">
        <v>0</v>
      </c>
      <c r="AF36" s="105">
        <v>0</v>
      </c>
      <c r="AG36" s="105">
        <v>0</v>
      </c>
      <c r="AH36" s="105">
        <v>0</v>
      </c>
      <c r="AI36" s="105">
        <v>0</v>
      </c>
      <c r="AJ36" s="105">
        <v>0</v>
      </c>
      <c r="AK36" s="105">
        <v>0</v>
      </c>
      <c r="AL36" s="105">
        <v>0</v>
      </c>
      <c r="AM36" s="105">
        <v>0</v>
      </c>
      <c r="AN36" s="105">
        <v>0</v>
      </c>
      <c r="AO36" s="105">
        <v>0</v>
      </c>
      <c r="AP36" s="105">
        <v>0</v>
      </c>
      <c r="AQ36" s="105">
        <v>0</v>
      </c>
      <c r="AR36" s="105">
        <v>0</v>
      </c>
      <c r="AS36" s="105">
        <v>0</v>
      </c>
      <c r="AT36" s="105">
        <v>0</v>
      </c>
    </row>
    <row r="37" spans="1:46" x14ac:dyDescent="0.35">
      <c r="A37" s="8" t="s">
        <v>43</v>
      </c>
      <c r="B37" s="8" t="s">
        <v>44</v>
      </c>
      <c r="C37" s="8" t="s">
        <v>39</v>
      </c>
      <c r="D37" s="40"/>
      <c r="E37" s="40"/>
      <c r="F37" s="40"/>
      <c r="G37" s="40"/>
      <c r="H37" s="40"/>
      <c r="I37" s="41">
        <v>0</v>
      </c>
      <c r="J37" s="40"/>
      <c r="K37" s="40"/>
      <c r="L37" s="40"/>
      <c r="M37" s="40"/>
      <c r="N37" s="40"/>
      <c r="O37" s="40"/>
      <c r="P37" s="40"/>
      <c r="Q37" s="40"/>
      <c r="R37" s="33"/>
      <c r="S37" s="35">
        <f>NPV('Key Vars Assumptions'!$B$10,V37:AT37)</f>
        <v>0</v>
      </c>
      <c r="T37" s="35">
        <f t="shared" si="8"/>
        <v>0</v>
      </c>
      <c r="U37" s="31"/>
      <c r="V37" s="102">
        <f>+'Option 5A'!U24</f>
        <v>0</v>
      </c>
      <c r="W37" s="102">
        <f>+'Option 5A'!V24</f>
        <v>0</v>
      </c>
      <c r="X37" s="102">
        <f t="shared" ref="X37" si="9">W37/3</f>
        <v>0</v>
      </c>
      <c r="Y37" s="105">
        <v>0</v>
      </c>
      <c r="Z37" s="105">
        <v>0</v>
      </c>
      <c r="AA37" s="105">
        <v>0</v>
      </c>
      <c r="AB37" s="105">
        <v>0</v>
      </c>
      <c r="AC37" s="105">
        <v>0</v>
      </c>
      <c r="AD37" s="105">
        <v>0</v>
      </c>
      <c r="AE37" s="105">
        <v>0</v>
      </c>
      <c r="AF37" s="105">
        <v>0</v>
      </c>
      <c r="AG37" s="105">
        <v>0</v>
      </c>
      <c r="AH37" s="105">
        <v>0</v>
      </c>
      <c r="AI37" s="105">
        <v>0</v>
      </c>
      <c r="AJ37" s="105">
        <v>0</v>
      </c>
      <c r="AK37" s="105">
        <v>0</v>
      </c>
      <c r="AL37" s="105">
        <v>0</v>
      </c>
      <c r="AM37" s="105">
        <v>0</v>
      </c>
      <c r="AN37" s="105">
        <v>0</v>
      </c>
      <c r="AO37" s="105">
        <v>0</v>
      </c>
      <c r="AP37" s="105">
        <v>0</v>
      </c>
      <c r="AQ37" s="105">
        <v>0</v>
      </c>
      <c r="AR37" s="105">
        <v>0</v>
      </c>
      <c r="AS37" s="105">
        <v>0</v>
      </c>
      <c r="AT37" s="105">
        <v>0</v>
      </c>
    </row>
    <row r="38" spans="1:46" x14ac:dyDescent="0.35">
      <c r="A38" s="8" t="s">
        <v>43</v>
      </c>
      <c r="B38" s="8" t="s">
        <v>44</v>
      </c>
      <c r="C38" s="8" t="s">
        <v>40</v>
      </c>
      <c r="D38" s="40"/>
      <c r="E38" s="40"/>
      <c r="F38" s="40"/>
      <c r="G38" s="40"/>
      <c r="H38" s="40"/>
      <c r="I38" s="40"/>
      <c r="J38" s="41">
        <v>6381</v>
      </c>
      <c r="K38" s="39"/>
      <c r="L38" s="39"/>
      <c r="M38" s="39"/>
      <c r="N38" s="39"/>
      <c r="O38" s="39"/>
      <c r="P38" s="39"/>
      <c r="Q38" s="39"/>
      <c r="R38" s="33"/>
      <c r="S38" s="35">
        <f>NPV('Key Vars Assumptions'!$B$10,V38:AT38)</f>
        <v>639.47737831862787</v>
      </c>
      <c r="T38" s="35">
        <f t="shared" si="8"/>
        <v>709</v>
      </c>
      <c r="U38" s="31"/>
      <c r="V38" s="102">
        <f>+'Option 5A'!U25</f>
        <v>0</v>
      </c>
      <c r="W38" s="102">
        <f>+'Option 5A'!V25</f>
        <v>0</v>
      </c>
      <c r="X38" s="105">
        <v>709</v>
      </c>
      <c r="Y38" s="105">
        <v>0</v>
      </c>
      <c r="Z38" s="105">
        <v>0</v>
      </c>
      <c r="AA38" s="105">
        <v>0</v>
      </c>
      <c r="AB38" s="105">
        <v>0</v>
      </c>
      <c r="AC38" s="105">
        <v>0</v>
      </c>
      <c r="AD38" s="105">
        <v>0</v>
      </c>
      <c r="AE38" s="105">
        <v>0</v>
      </c>
      <c r="AF38" s="105">
        <v>0</v>
      </c>
      <c r="AG38" s="105">
        <v>0</v>
      </c>
      <c r="AH38" s="105">
        <v>0</v>
      </c>
      <c r="AI38" s="105">
        <v>0</v>
      </c>
      <c r="AJ38" s="105">
        <v>0</v>
      </c>
      <c r="AK38" s="105">
        <v>0</v>
      </c>
      <c r="AL38" s="105">
        <v>0</v>
      </c>
      <c r="AM38" s="105">
        <v>0</v>
      </c>
      <c r="AN38" s="105">
        <v>0</v>
      </c>
      <c r="AO38" s="105">
        <v>0</v>
      </c>
      <c r="AP38" s="105">
        <v>0</v>
      </c>
      <c r="AQ38" s="105">
        <v>0</v>
      </c>
      <c r="AR38" s="105">
        <v>0</v>
      </c>
      <c r="AS38" s="105">
        <v>0</v>
      </c>
      <c r="AT38" s="105">
        <v>0</v>
      </c>
    </row>
    <row r="39" spans="1:46" x14ac:dyDescent="0.35">
      <c r="A39" s="8" t="s">
        <v>43</v>
      </c>
      <c r="B39" s="8" t="s">
        <v>44</v>
      </c>
      <c r="C39" s="8" t="s">
        <v>71</v>
      </c>
      <c r="D39" s="40"/>
      <c r="E39" s="40"/>
      <c r="F39" s="40"/>
      <c r="G39" s="40"/>
      <c r="H39" s="40"/>
      <c r="I39" s="40"/>
      <c r="J39" s="40"/>
      <c r="K39" s="41">
        <v>9628</v>
      </c>
      <c r="L39" s="39"/>
      <c r="M39" s="40"/>
      <c r="N39" s="40"/>
      <c r="O39" s="40"/>
      <c r="P39" s="40"/>
      <c r="Q39" s="40"/>
      <c r="R39" s="33"/>
      <c r="S39" s="35">
        <f>NPV('Key Vars Assumptions'!$B$10,V39:AT39)</f>
        <v>9093.8704988408354</v>
      </c>
      <c r="T39" s="35">
        <f t="shared" si="8"/>
        <v>9628</v>
      </c>
      <c r="U39" s="31"/>
      <c r="V39" s="102">
        <f>+'Option 5A'!U26</f>
        <v>4279</v>
      </c>
      <c r="W39" s="102">
        <f>+'Option 5A'!V26</f>
        <v>4279</v>
      </c>
      <c r="X39" s="105">
        <v>1070</v>
      </c>
      <c r="Y39" s="105">
        <v>0</v>
      </c>
      <c r="Z39" s="105">
        <v>0</v>
      </c>
      <c r="AA39" s="105">
        <v>0</v>
      </c>
      <c r="AB39" s="105">
        <v>0</v>
      </c>
      <c r="AC39" s="105">
        <v>0</v>
      </c>
      <c r="AD39" s="105">
        <v>0</v>
      </c>
      <c r="AE39" s="105">
        <v>0</v>
      </c>
      <c r="AF39" s="105">
        <v>0</v>
      </c>
      <c r="AG39" s="105">
        <v>0</v>
      </c>
      <c r="AH39" s="105">
        <v>0</v>
      </c>
      <c r="AI39" s="105">
        <v>0</v>
      </c>
      <c r="AJ39" s="105">
        <v>0</v>
      </c>
      <c r="AK39" s="105">
        <v>0</v>
      </c>
      <c r="AL39" s="105">
        <v>0</v>
      </c>
      <c r="AM39" s="105">
        <v>0</v>
      </c>
      <c r="AN39" s="105">
        <v>0</v>
      </c>
      <c r="AO39" s="105">
        <v>0</v>
      </c>
      <c r="AP39" s="105">
        <v>0</v>
      </c>
      <c r="AQ39" s="105">
        <v>0</v>
      </c>
      <c r="AR39" s="105">
        <v>0</v>
      </c>
      <c r="AS39" s="105">
        <v>0</v>
      </c>
      <c r="AT39" s="105">
        <v>0</v>
      </c>
    </row>
    <row r="40" spans="1:46" x14ac:dyDescent="0.35">
      <c r="A40" s="8" t="s">
        <v>43</v>
      </c>
      <c r="B40" s="8" t="s">
        <v>44</v>
      </c>
      <c r="C40" s="8" t="s">
        <v>42</v>
      </c>
      <c r="D40" s="40"/>
      <c r="E40" s="40"/>
      <c r="F40" s="40"/>
      <c r="G40" s="40"/>
      <c r="H40" s="40"/>
      <c r="I40" s="40"/>
      <c r="J40" s="40"/>
      <c r="K40" s="40"/>
      <c r="L40" s="41">
        <v>2500</v>
      </c>
      <c r="M40" s="39"/>
      <c r="N40" s="39"/>
      <c r="O40" s="39"/>
      <c r="P40" s="39"/>
      <c r="Q40" s="39"/>
      <c r="R40" s="33"/>
      <c r="S40" s="35">
        <f>NPV('Key Vars Assumptions'!$B$10,V40:AT40)</f>
        <v>450.97135283401116</v>
      </c>
      <c r="T40" s="35">
        <f t="shared" si="8"/>
        <v>500</v>
      </c>
      <c r="U40" s="31"/>
      <c r="V40" s="102">
        <f>+'Option 5A'!U27</f>
        <v>0</v>
      </c>
      <c r="W40" s="102">
        <f>+'Option 5A'!V27</f>
        <v>0</v>
      </c>
      <c r="X40" s="105">
        <v>500</v>
      </c>
      <c r="Y40" s="105">
        <v>0</v>
      </c>
      <c r="Z40" s="105">
        <v>0</v>
      </c>
      <c r="AA40" s="105">
        <v>0</v>
      </c>
      <c r="AB40" s="105">
        <v>0</v>
      </c>
      <c r="AC40" s="105">
        <v>0</v>
      </c>
      <c r="AD40" s="105">
        <v>0</v>
      </c>
      <c r="AE40" s="105">
        <v>0</v>
      </c>
      <c r="AF40" s="105">
        <v>0</v>
      </c>
      <c r="AG40" s="105">
        <v>0</v>
      </c>
      <c r="AH40" s="105">
        <v>0</v>
      </c>
      <c r="AI40" s="105">
        <v>0</v>
      </c>
      <c r="AJ40" s="105">
        <v>0</v>
      </c>
      <c r="AK40" s="105">
        <v>0</v>
      </c>
      <c r="AL40" s="105">
        <v>0</v>
      </c>
      <c r="AM40" s="105">
        <v>0</v>
      </c>
      <c r="AN40" s="105">
        <v>0</v>
      </c>
      <c r="AO40" s="105">
        <v>0</v>
      </c>
      <c r="AP40" s="105">
        <v>0</v>
      </c>
      <c r="AQ40" s="105">
        <v>0</v>
      </c>
      <c r="AR40" s="105">
        <v>0</v>
      </c>
      <c r="AS40" s="105">
        <v>0</v>
      </c>
      <c r="AT40" s="105">
        <v>0</v>
      </c>
    </row>
    <row r="41" spans="1:46" x14ac:dyDescent="0.35">
      <c r="A41" s="8" t="s">
        <v>43</v>
      </c>
      <c r="B41" s="8" t="s">
        <v>44</v>
      </c>
      <c r="C41" s="8" t="s">
        <v>86</v>
      </c>
      <c r="D41" s="40"/>
      <c r="E41" s="40"/>
      <c r="F41" s="40"/>
      <c r="G41" s="40"/>
      <c r="H41" s="40"/>
      <c r="I41" s="40"/>
      <c r="J41" s="40"/>
      <c r="K41" s="40"/>
      <c r="L41" s="40"/>
      <c r="M41" s="41">
        <v>12434</v>
      </c>
      <c r="N41" s="40"/>
      <c r="O41" s="40"/>
      <c r="P41" s="40"/>
      <c r="Q41" s="40"/>
      <c r="R41" s="33"/>
      <c r="S41" s="35">
        <f>NPV('Key Vars Assumptions'!$B$10,V41:AT41)</f>
        <v>0</v>
      </c>
      <c r="T41" s="35">
        <f t="shared" ref="T41:T42" si="10">SUM(V41:AT41)</f>
        <v>0</v>
      </c>
      <c r="U41" s="31"/>
      <c r="V41" s="102">
        <f>+'Option 5A'!U28</f>
        <v>0</v>
      </c>
      <c r="W41" s="102">
        <f>+'Option 5A'!V28</f>
        <v>0</v>
      </c>
      <c r="X41" s="105">
        <v>0</v>
      </c>
      <c r="Y41" s="105">
        <v>0</v>
      </c>
      <c r="Z41" s="105">
        <v>0</v>
      </c>
      <c r="AA41" s="105">
        <v>0</v>
      </c>
      <c r="AB41" s="105">
        <v>0</v>
      </c>
      <c r="AC41" s="105">
        <v>0</v>
      </c>
      <c r="AD41" s="105">
        <v>0</v>
      </c>
      <c r="AE41" s="105">
        <v>0</v>
      </c>
      <c r="AF41" s="105">
        <v>0</v>
      </c>
      <c r="AG41" s="105">
        <v>0</v>
      </c>
      <c r="AH41" s="105">
        <v>0</v>
      </c>
      <c r="AI41" s="105">
        <v>0</v>
      </c>
      <c r="AJ41" s="105">
        <v>0</v>
      </c>
      <c r="AK41" s="105">
        <v>0</v>
      </c>
      <c r="AL41" s="105">
        <v>0</v>
      </c>
      <c r="AM41" s="105">
        <v>0</v>
      </c>
      <c r="AN41" s="105">
        <v>0</v>
      </c>
      <c r="AO41" s="105">
        <v>0</v>
      </c>
      <c r="AP41" s="105">
        <v>0</v>
      </c>
      <c r="AQ41" s="105">
        <v>0</v>
      </c>
      <c r="AR41" s="105">
        <v>0</v>
      </c>
      <c r="AS41" s="105">
        <v>0</v>
      </c>
      <c r="AT41" s="105">
        <v>0</v>
      </c>
    </row>
    <row r="42" spans="1:46" x14ac:dyDescent="0.35">
      <c r="A42" s="8" t="s">
        <v>43</v>
      </c>
      <c r="B42" s="8" t="s">
        <v>44</v>
      </c>
      <c r="C42" s="8" t="s">
        <v>91</v>
      </c>
      <c r="D42" s="40"/>
      <c r="E42" s="40"/>
      <c r="F42" s="40"/>
      <c r="G42" s="40"/>
      <c r="H42" s="40"/>
      <c r="I42" s="40"/>
      <c r="J42" s="40"/>
      <c r="K42" s="40"/>
      <c r="L42" s="40"/>
      <c r="M42" s="39"/>
      <c r="N42" s="41">
        <v>0</v>
      </c>
      <c r="O42" s="40"/>
      <c r="P42" s="40"/>
      <c r="Q42" s="40"/>
      <c r="R42" s="33"/>
      <c r="S42" s="35">
        <f>NPV('Key Vars Assumptions'!$B$10,V42:AT42)</f>
        <v>0</v>
      </c>
      <c r="T42" s="35">
        <f t="shared" si="10"/>
        <v>0</v>
      </c>
      <c r="U42" s="31"/>
      <c r="V42" s="105">
        <v>0</v>
      </c>
      <c r="W42" s="105">
        <v>0</v>
      </c>
      <c r="X42" s="105">
        <v>0</v>
      </c>
      <c r="Y42" s="105">
        <v>0</v>
      </c>
      <c r="Z42" s="105">
        <v>0</v>
      </c>
      <c r="AA42" s="105">
        <v>0</v>
      </c>
      <c r="AB42" s="105">
        <v>0</v>
      </c>
      <c r="AC42" s="105">
        <v>0</v>
      </c>
      <c r="AD42" s="105">
        <v>0</v>
      </c>
      <c r="AE42" s="105">
        <v>0</v>
      </c>
      <c r="AF42" s="105">
        <v>0</v>
      </c>
      <c r="AG42" s="105">
        <v>0</v>
      </c>
      <c r="AH42" s="105">
        <v>0</v>
      </c>
      <c r="AI42" s="105">
        <v>0</v>
      </c>
      <c r="AJ42" s="105">
        <v>0</v>
      </c>
      <c r="AK42" s="105">
        <v>0</v>
      </c>
      <c r="AL42" s="105">
        <v>0</v>
      </c>
      <c r="AM42" s="105">
        <v>0</v>
      </c>
      <c r="AN42" s="105">
        <v>0</v>
      </c>
      <c r="AO42" s="105">
        <v>0</v>
      </c>
      <c r="AP42" s="105">
        <v>0</v>
      </c>
      <c r="AQ42" s="105">
        <v>0</v>
      </c>
      <c r="AR42" s="105">
        <v>0</v>
      </c>
      <c r="AS42" s="105">
        <v>0</v>
      </c>
      <c r="AT42" s="105">
        <v>0</v>
      </c>
    </row>
    <row r="43" spans="1:46" s="104" customFormat="1" x14ac:dyDescent="0.35">
      <c r="A43" s="101" t="s">
        <v>43</v>
      </c>
      <c r="B43" s="101" t="s">
        <v>44</v>
      </c>
      <c r="C43" s="101" t="s">
        <v>127</v>
      </c>
      <c r="D43" s="40"/>
      <c r="E43" s="40"/>
      <c r="F43" s="40"/>
      <c r="G43" s="40"/>
      <c r="H43" s="40"/>
      <c r="I43" s="40"/>
      <c r="J43" s="40"/>
      <c r="K43" s="40"/>
      <c r="L43" s="40"/>
      <c r="M43" s="39"/>
      <c r="N43" s="39"/>
      <c r="O43" s="86">
        <v>165046</v>
      </c>
      <c r="P43" s="40"/>
      <c r="Q43" s="40"/>
      <c r="R43" s="33"/>
      <c r="S43" s="102">
        <f>NPV('Key Vars Assumptions'!$B$10,V43:AT43)</f>
        <v>154072.20705267336</v>
      </c>
      <c r="T43" s="102">
        <f t="shared" ref="T43:T44" si="11">SUM(V43:AT43)</f>
        <v>165046</v>
      </c>
      <c r="U43" s="31"/>
      <c r="V43" s="105">
        <v>0</v>
      </c>
      <c r="W43" s="105">
        <v>165046</v>
      </c>
      <c r="X43" s="105">
        <v>0</v>
      </c>
      <c r="Y43" s="105">
        <v>0</v>
      </c>
      <c r="Z43" s="105">
        <v>0</v>
      </c>
      <c r="AA43" s="105">
        <v>0</v>
      </c>
      <c r="AB43" s="105">
        <v>0</v>
      </c>
      <c r="AC43" s="105">
        <v>0</v>
      </c>
      <c r="AD43" s="105">
        <v>0</v>
      </c>
      <c r="AE43" s="105">
        <v>0</v>
      </c>
      <c r="AF43" s="105">
        <v>0</v>
      </c>
      <c r="AG43" s="105">
        <v>0</v>
      </c>
      <c r="AH43" s="105">
        <v>0</v>
      </c>
      <c r="AI43" s="105">
        <v>0</v>
      </c>
      <c r="AJ43" s="105">
        <v>0</v>
      </c>
      <c r="AK43" s="105">
        <v>0</v>
      </c>
      <c r="AL43" s="105">
        <v>0</v>
      </c>
      <c r="AM43" s="105">
        <v>0</v>
      </c>
      <c r="AN43" s="105">
        <v>0</v>
      </c>
      <c r="AO43" s="105">
        <v>0</v>
      </c>
      <c r="AP43" s="105">
        <v>0</v>
      </c>
      <c r="AQ43" s="105">
        <v>0</v>
      </c>
      <c r="AR43" s="105">
        <v>0</v>
      </c>
      <c r="AS43" s="105">
        <v>0</v>
      </c>
      <c r="AT43" s="105">
        <v>0</v>
      </c>
    </row>
    <row r="44" spans="1:46" s="104" customFormat="1" x14ac:dyDescent="0.35">
      <c r="A44" s="101" t="s">
        <v>43</v>
      </c>
      <c r="B44" s="101" t="s">
        <v>44</v>
      </c>
      <c r="C44" s="101" t="s">
        <v>51</v>
      </c>
      <c r="D44" s="40"/>
      <c r="E44" s="40"/>
      <c r="F44" s="40"/>
      <c r="G44" s="40"/>
      <c r="H44" s="40"/>
      <c r="I44" s="40"/>
      <c r="J44" s="40"/>
      <c r="K44" s="40"/>
      <c r="L44" s="40"/>
      <c r="M44" s="39"/>
      <c r="N44" s="39"/>
      <c r="O44" s="40"/>
      <c r="P44" s="40"/>
      <c r="Q44" s="86">
        <v>27500</v>
      </c>
      <c r="R44" s="33"/>
      <c r="S44" s="102">
        <f>NPV('Key Vars Assumptions'!$B$10,V44:AT44)</f>
        <v>25671.544260076087</v>
      </c>
      <c r="T44" s="102">
        <f t="shared" si="11"/>
        <v>27500</v>
      </c>
      <c r="U44" s="31"/>
      <c r="V44" s="105">
        <v>0</v>
      </c>
      <c r="W44" s="105">
        <v>27500</v>
      </c>
      <c r="X44" s="105">
        <v>0</v>
      </c>
      <c r="Y44" s="105">
        <v>0</v>
      </c>
      <c r="Z44" s="105">
        <v>0</v>
      </c>
      <c r="AA44" s="105">
        <v>0</v>
      </c>
      <c r="AB44" s="105">
        <v>0</v>
      </c>
      <c r="AC44" s="105">
        <v>0</v>
      </c>
      <c r="AD44" s="105">
        <v>0</v>
      </c>
      <c r="AE44" s="105">
        <v>0</v>
      </c>
      <c r="AF44" s="105">
        <v>0</v>
      </c>
      <c r="AG44" s="105">
        <v>0</v>
      </c>
      <c r="AH44" s="105">
        <v>0</v>
      </c>
      <c r="AI44" s="105">
        <v>0</v>
      </c>
      <c r="AJ44" s="105">
        <v>0</v>
      </c>
      <c r="AK44" s="105">
        <v>0</v>
      </c>
      <c r="AL44" s="105">
        <v>0</v>
      </c>
      <c r="AM44" s="105">
        <v>0</v>
      </c>
      <c r="AN44" s="105">
        <v>0</v>
      </c>
      <c r="AO44" s="105">
        <v>0</v>
      </c>
      <c r="AP44" s="105">
        <v>0</v>
      </c>
      <c r="AQ44" s="105">
        <v>0</v>
      </c>
      <c r="AR44" s="105">
        <v>0</v>
      </c>
      <c r="AS44" s="105">
        <v>0</v>
      </c>
      <c r="AT44" s="105">
        <v>0</v>
      </c>
    </row>
    <row r="45" spans="1:46" x14ac:dyDescent="0.35">
      <c r="A45" s="8"/>
      <c r="B45" s="8"/>
      <c r="C45" s="8"/>
      <c r="D45" s="31"/>
      <c r="E45" s="31"/>
      <c r="F45" s="31"/>
      <c r="G45" s="31"/>
      <c r="H45" s="31"/>
      <c r="I45" s="31"/>
      <c r="J45" s="31"/>
      <c r="K45" s="31"/>
      <c r="L45" s="31"/>
      <c r="M45" s="31"/>
      <c r="N45" s="31"/>
      <c r="O45" s="31"/>
      <c r="P45" s="31"/>
      <c r="Q45" s="31"/>
      <c r="R45" s="33"/>
      <c r="S45" s="33"/>
      <c r="T45" s="33"/>
      <c r="U45" s="101"/>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row>
    <row r="46" spans="1:46" x14ac:dyDescent="0.35">
      <c r="A46" s="8" t="s">
        <v>45</v>
      </c>
      <c r="B46" s="8" t="s">
        <v>98</v>
      </c>
      <c r="C46" s="8" t="s">
        <v>76</v>
      </c>
      <c r="D46" s="41">
        <v>13350</v>
      </c>
      <c r="E46" s="39"/>
      <c r="F46" s="39"/>
      <c r="G46" s="39"/>
      <c r="H46" s="39"/>
      <c r="I46" s="39"/>
      <c r="J46" s="39"/>
      <c r="K46" s="39"/>
      <c r="L46" s="39"/>
      <c r="M46" s="39"/>
      <c r="N46" s="39"/>
      <c r="O46" s="39"/>
      <c r="P46" s="39"/>
      <c r="Q46" s="39"/>
      <c r="R46" s="33"/>
      <c r="S46" s="35">
        <f>NPV('Key Vars Assumptions'!$B$10,V46:AT46)</f>
        <v>0</v>
      </c>
      <c r="T46" s="35">
        <f t="shared" ref="T46:T53" si="12">SUM(V46:AT46)</f>
        <v>0</v>
      </c>
      <c r="U46" s="101"/>
      <c r="V46" s="102">
        <f>+'Option - Cap Rev Funding'!V33</f>
        <v>0</v>
      </c>
      <c r="W46" s="105">
        <v>0</v>
      </c>
      <c r="X46" s="105">
        <v>0</v>
      </c>
      <c r="Y46" s="105">
        <v>0</v>
      </c>
      <c r="Z46" s="105">
        <v>0</v>
      </c>
      <c r="AA46" s="105">
        <v>0</v>
      </c>
      <c r="AB46" s="105">
        <v>0</v>
      </c>
      <c r="AC46" s="105">
        <v>0</v>
      </c>
      <c r="AD46" s="105">
        <v>0</v>
      </c>
      <c r="AE46" s="105">
        <v>0</v>
      </c>
      <c r="AF46" s="105">
        <v>0</v>
      </c>
      <c r="AG46" s="105">
        <v>0</v>
      </c>
      <c r="AH46" s="105">
        <v>0</v>
      </c>
      <c r="AI46" s="105">
        <v>0</v>
      </c>
      <c r="AJ46" s="105">
        <v>0</v>
      </c>
      <c r="AK46" s="105">
        <v>0</v>
      </c>
      <c r="AL46" s="105">
        <v>0</v>
      </c>
      <c r="AM46" s="105">
        <v>0</v>
      </c>
      <c r="AN46" s="105">
        <v>0</v>
      </c>
      <c r="AO46" s="105">
        <v>0</v>
      </c>
      <c r="AP46" s="105">
        <v>0</v>
      </c>
      <c r="AQ46" s="105">
        <v>0</v>
      </c>
      <c r="AR46" s="105">
        <v>0</v>
      </c>
      <c r="AS46" s="105">
        <v>0</v>
      </c>
      <c r="AT46" s="105">
        <v>0</v>
      </c>
    </row>
    <row r="47" spans="1:46" x14ac:dyDescent="0.35">
      <c r="A47" s="8" t="s">
        <v>45</v>
      </c>
      <c r="B47" s="8" t="s">
        <v>98</v>
      </c>
      <c r="C47" s="8" t="s">
        <v>37</v>
      </c>
      <c r="D47" s="40"/>
      <c r="E47" s="41">
        <v>9366</v>
      </c>
      <c r="F47" s="40"/>
      <c r="G47" s="40"/>
      <c r="H47" s="40"/>
      <c r="I47" s="40"/>
      <c r="J47" s="40"/>
      <c r="K47" s="40"/>
      <c r="L47" s="40"/>
      <c r="M47" s="40"/>
      <c r="N47" s="40"/>
      <c r="O47" s="40"/>
      <c r="P47" s="40"/>
      <c r="Q47" s="40"/>
      <c r="R47" s="33"/>
      <c r="S47" s="35">
        <f>NPV('Key Vars Assumptions'!$B$10,V47:AT47)</f>
        <v>0</v>
      </c>
      <c r="T47" s="35">
        <f t="shared" si="12"/>
        <v>0</v>
      </c>
      <c r="U47" s="101"/>
      <c r="V47" s="102">
        <f>+'Option - Cap Rev Funding'!V34</f>
        <v>0</v>
      </c>
      <c r="W47" s="105">
        <v>0</v>
      </c>
      <c r="X47" s="105">
        <v>0</v>
      </c>
      <c r="Y47" s="105">
        <v>0</v>
      </c>
      <c r="Z47" s="105">
        <v>0</v>
      </c>
      <c r="AA47" s="105">
        <v>0</v>
      </c>
      <c r="AB47" s="105">
        <v>0</v>
      </c>
      <c r="AC47" s="105">
        <v>0</v>
      </c>
      <c r="AD47" s="105">
        <v>0</v>
      </c>
      <c r="AE47" s="105">
        <v>0</v>
      </c>
      <c r="AF47" s="105">
        <v>0</v>
      </c>
      <c r="AG47" s="105">
        <v>0</v>
      </c>
      <c r="AH47" s="105">
        <v>0</v>
      </c>
      <c r="AI47" s="105">
        <v>0</v>
      </c>
      <c r="AJ47" s="105">
        <v>0</v>
      </c>
      <c r="AK47" s="105">
        <v>0</v>
      </c>
      <c r="AL47" s="105">
        <v>0</v>
      </c>
      <c r="AM47" s="105">
        <v>0</v>
      </c>
      <c r="AN47" s="105">
        <v>0</v>
      </c>
      <c r="AO47" s="105">
        <v>0</v>
      </c>
      <c r="AP47" s="105">
        <v>0</v>
      </c>
      <c r="AQ47" s="105">
        <v>0</v>
      </c>
      <c r="AR47" s="105">
        <v>0</v>
      </c>
      <c r="AS47" s="105">
        <v>0</v>
      </c>
      <c r="AT47" s="105">
        <v>0</v>
      </c>
    </row>
    <row r="48" spans="1:46" x14ac:dyDescent="0.35">
      <c r="A48" s="8" t="s">
        <v>45</v>
      </c>
      <c r="B48" s="8" t="s">
        <v>98</v>
      </c>
      <c r="C48" s="103" t="s">
        <v>35</v>
      </c>
      <c r="D48" s="40"/>
      <c r="E48" s="40"/>
      <c r="F48" s="41">
        <v>1445</v>
      </c>
      <c r="G48" s="39"/>
      <c r="H48" s="40"/>
      <c r="I48" s="40"/>
      <c r="J48" s="40"/>
      <c r="K48" s="40"/>
      <c r="L48" s="40"/>
      <c r="M48" s="40"/>
      <c r="N48" s="40"/>
      <c r="O48" s="40"/>
      <c r="P48" s="40"/>
      <c r="Q48" s="40"/>
      <c r="R48" s="33"/>
      <c r="S48" s="35">
        <f>NPV('Key Vars Assumptions'!$B$10,V48:AT48)</f>
        <v>0</v>
      </c>
      <c r="T48" s="35">
        <f t="shared" si="12"/>
        <v>0</v>
      </c>
      <c r="U48" s="101"/>
      <c r="V48" s="102">
        <f>+'Option - Cap Rev Funding'!V35</f>
        <v>0</v>
      </c>
      <c r="W48" s="105">
        <v>0</v>
      </c>
      <c r="X48" s="105">
        <v>0</v>
      </c>
      <c r="Y48" s="105">
        <v>0</v>
      </c>
      <c r="Z48" s="105">
        <v>0</v>
      </c>
      <c r="AA48" s="105">
        <v>0</v>
      </c>
      <c r="AB48" s="105">
        <v>0</v>
      </c>
      <c r="AC48" s="105">
        <v>0</v>
      </c>
      <c r="AD48" s="105">
        <v>0</v>
      </c>
      <c r="AE48" s="105">
        <v>0</v>
      </c>
      <c r="AF48" s="105">
        <v>0</v>
      </c>
      <c r="AG48" s="105">
        <v>0</v>
      </c>
      <c r="AH48" s="105">
        <v>0</v>
      </c>
      <c r="AI48" s="105">
        <v>0</v>
      </c>
      <c r="AJ48" s="105">
        <v>0</v>
      </c>
      <c r="AK48" s="105">
        <v>0</v>
      </c>
      <c r="AL48" s="105">
        <v>0</v>
      </c>
      <c r="AM48" s="105">
        <v>0</v>
      </c>
      <c r="AN48" s="105">
        <v>0</v>
      </c>
      <c r="AO48" s="105">
        <v>0</v>
      </c>
      <c r="AP48" s="105">
        <v>0</v>
      </c>
      <c r="AQ48" s="105">
        <v>0</v>
      </c>
      <c r="AR48" s="105">
        <v>0</v>
      </c>
      <c r="AS48" s="105">
        <v>0</v>
      </c>
      <c r="AT48" s="105">
        <v>0</v>
      </c>
    </row>
    <row r="49" spans="1:48" x14ac:dyDescent="0.35">
      <c r="A49" s="8" t="s">
        <v>45</v>
      </c>
      <c r="B49" s="8" t="s">
        <v>98</v>
      </c>
      <c r="C49" s="103" t="s">
        <v>36</v>
      </c>
      <c r="D49" s="40"/>
      <c r="E49" s="40"/>
      <c r="F49" s="40"/>
      <c r="G49" s="41">
        <v>0</v>
      </c>
      <c r="H49" s="40"/>
      <c r="I49" s="40"/>
      <c r="J49" s="40"/>
      <c r="K49" s="40"/>
      <c r="L49" s="40"/>
      <c r="M49" s="40"/>
      <c r="N49" s="40"/>
      <c r="O49" s="40"/>
      <c r="P49" s="40"/>
      <c r="Q49" s="40"/>
      <c r="R49" s="33"/>
      <c r="S49" s="35">
        <f>NPV('Key Vars Assumptions'!$B$10,V49:AT49)</f>
        <v>0</v>
      </c>
      <c r="T49" s="35">
        <f t="shared" si="12"/>
        <v>0</v>
      </c>
      <c r="U49" s="101"/>
      <c r="V49" s="102">
        <f>+'Option - Cap Rev Funding'!V36</f>
        <v>0</v>
      </c>
      <c r="W49" s="105">
        <v>0</v>
      </c>
      <c r="X49" s="105">
        <v>0</v>
      </c>
      <c r="Y49" s="105">
        <v>0</v>
      </c>
      <c r="Z49" s="105">
        <v>0</v>
      </c>
      <c r="AA49" s="105">
        <v>0</v>
      </c>
      <c r="AB49" s="105">
        <v>0</v>
      </c>
      <c r="AC49" s="105">
        <v>0</v>
      </c>
      <c r="AD49" s="105">
        <v>0</v>
      </c>
      <c r="AE49" s="105">
        <v>0</v>
      </c>
      <c r="AF49" s="105">
        <v>0</v>
      </c>
      <c r="AG49" s="105">
        <v>0</v>
      </c>
      <c r="AH49" s="105">
        <v>0</v>
      </c>
      <c r="AI49" s="105">
        <v>0</v>
      </c>
      <c r="AJ49" s="105">
        <v>0</v>
      </c>
      <c r="AK49" s="105">
        <v>0</v>
      </c>
      <c r="AL49" s="105">
        <v>0</v>
      </c>
      <c r="AM49" s="105">
        <v>0</v>
      </c>
      <c r="AN49" s="105">
        <v>0</v>
      </c>
      <c r="AO49" s="105">
        <v>0</v>
      </c>
      <c r="AP49" s="105">
        <v>0</v>
      </c>
      <c r="AQ49" s="105">
        <v>0</v>
      </c>
      <c r="AR49" s="105">
        <v>0</v>
      </c>
      <c r="AS49" s="105">
        <v>0</v>
      </c>
      <c r="AT49" s="105">
        <v>0</v>
      </c>
    </row>
    <row r="50" spans="1:48" x14ac:dyDescent="0.35">
      <c r="A50" s="8" t="s">
        <v>45</v>
      </c>
      <c r="B50" s="8" t="s">
        <v>98</v>
      </c>
      <c r="C50" s="103" t="s">
        <v>38</v>
      </c>
      <c r="D50" s="40"/>
      <c r="E50" s="40"/>
      <c r="F50" s="40"/>
      <c r="G50" s="40"/>
      <c r="H50" s="41">
        <v>869</v>
      </c>
      <c r="I50" s="40"/>
      <c r="J50" s="40"/>
      <c r="K50" s="40"/>
      <c r="L50" s="40"/>
      <c r="M50" s="40"/>
      <c r="N50" s="40"/>
      <c r="O50" s="40"/>
      <c r="P50" s="40"/>
      <c r="Q50" s="40"/>
      <c r="R50" s="33"/>
      <c r="S50" s="35">
        <f>NPV('Key Vars Assumptions'!$B$10,V50:AT50)</f>
        <v>0</v>
      </c>
      <c r="T50" s="35">
        <f t="shared" si="12"/>
        <v>0</v>
      </c>
      <c r="U50" s="101"/>
      <c r="V50" s="102">
        <f>+'Option - Cap Rev Funding'!V37</f>
        <v>0</v>
      </c>
      <c r="W50" s="105">
        <v>0</v>
      </c>
      <c r="X50" s="105">
        <v>0</v>
      </c>
      <c r="Y50" s="105">
        <v>0</v>
      </c>
      <c r="Z50" s="105">
        <v>0</v>
      </c>
      <c r="AA50" s="105">
        <v>0</v>
      </c>
      <c r="AB50" s="105">
        <v>0</v>
      </c>
      <c r="AC50" s="105">
        <v>0</v>
      </c>
      <c r="AD50" s="105">
        <v>0</v>
      </c>
      <c r="AE50" s="105">
        <v>0</v>
      </c>
      <c r="AF50" s="105">
        <v>0</v>
      </c>
      <c r="AG50" s="105">
        <v>0</v>
      </c>
      <c r="AH50" s="105">
        <v>0</v>
      </c>
      <c r="AI50" s="105">
        <v>0</v>
      </c>
      <c r="AJ50" s="105">
        <v>0</v>
      </c>
      <c r="AK50" s="105">
        <v>0</v>
      </c>
      <c r="AL50" s="105">
        <v>0</v>
      </c>
      <c r="AM50" s="105">
        <v>0</v>
      </c>
      <c r="AN50" s="105">
        <v>0</v>
      </c>
      <c r="AO50" s="105">
        <v>0</v>
      </c>
      <c r="AP50" s="105">
        <v>0</v>
      </c>
      <c r="AQ50" s="105">
        <v>0</v>
      </c>
      <c r="AR50" s="105">
        <v>0</v>
      </c>
      <c r="AS50" s="105">
        <v>0</v>
      </c>
      <c r="AT50" s="105">
        <v>0</v>
      </c>
    </row>
    <row r="51" spans="1:48" x14ac:dyDescent="0.35">
      <c r="A51" s="8" t="s">
        <v>45</v>
      </c>
      <c r="B51" s="8" t="s">
        <v>98</v>
      </c>
      <c r="C51" s="103" t="s">
        <v>73</v>
      </c>
      <c r="D51" s="40"/>
      <c r="E51" s="40"/>
      <c r="F51" s="40"/>
      <c r="G51" s="40"/>
      <c r="H51" s="40"/>
      <c r="I51" s="41">
        <v>373</v>
      </c>
      <c r="J51" s="40"/>
      <c r="K51" s="40"/>
      <c r="L51" s="40"/>
      <c r="M51" s="40"/>
      <c r="N51" s="40"/>
      <c r="O51" s="40"/>
      <c r="P51" s="40"/>
      <c r="Q51" s="40"/>
      <c r="R51" s="33"/>
      <c r="S51" s="35">
        <f>NPV('Key Vars Assumptions'!$B$10,V51:AT51)</f>
        <v>0</v>
      </c>
      <c r="T51" s="35">
        <f t="shared" si="12"/>
        <v>0</v>
      </c>
      <c r="U51" s="101"/>
      <c r="V51" s="102">
        <f>+'Option - Cap Rev Funding'!V38</f>
        <v>0</v>
      </c>
      <c r="W51" s="105">
        <v>0</v>
      </c>
      <c r="X51" s="105">
        <v>0</v>
      </c>
      <c r="Y51" s="105">
        <v>0</v>
      </c>
      <c r="Z51" s="105">
        <v>0</v>
      </c>
      <c r="AA51" s="105">
        <v>0</v>
      </c>
      <c r="AB51" s="105">
        <v>0</v>
      </c>
      <c r="AC51" s="105">
        <v>0</v>
      </c>
      <c r="AD51" s="105">
        <v>0</v>
      </c>
      <c r="AE51" s="105">
        <v>0</v>
      </c>
      <c r="AF51" s="105">
        <v>0</v>
      </c>
      <c r="AG51" s="105">
        <v>0</v>
      </c>
      <c r="AH51" s="105">
        <v>0</v>
      </c>
      <c r="AI51" s="105">
        <v>0</v>
      </c>
      <c r="AJ51" s="105">
        <v>0</v>
      </c>
      <c r="AK51" s="105">
        <v>0</v>
      </c>
      <c r="AL51" s="105">
        <v>0</v>
      </c>
      <c r="AM51" s="105">
        <v>0</v>
      </c>
      <c r="AN51" s="105">
        <v>0</v>
      </c>
      <c r="AO51" s="105">
        <v>0</v>
      </c>
      <c r="AP51" s="105">
        <v>0</v>
      </c>
      <c r="AQ51" s="105">
        <v>0</v>
      </c>
      <c r="AR51" s="105">
        <v>0</v>
      </c>
      <c r="AS51" s="105">
        <v>0</v>
      </c>
      <c r="AT51" s="105">
        <v>0</v>
      </c>
    </row>
    <row r="52" spans="1:48" x14ac:dyDescent="0.35">
      <c r="A52" s="8" t="s">
        <v>45</v>
      </c>
      <c r="B52" s="8" t="s">
        <v>98</v>
      </c>
      <c r="C52" s="103" t="s">
        <v>40</v>
      </c>
      <c r="D52" s="40"/>
      <c r="E52" s="40"/>
      <c r="F52" s="40"/>
      <c r="G52" s="40"/>
      <c r="H52" s="40"/>
      <c r="I52" s="40"/>
      <c r="J52" s="41">
        <v>1270</v>
      </c>
      <c r="K52" s="39"/>
      <c r="L52" s="39"/>
      <c r="M52" s="39"/>
      <c r="N52" s="39"/>
      <c r="O52" s="39"/>
      <c r="P52" s="39"/>
      <c r="Q52" s="39"/>
      <c r="R52" s="33"/>
      <c r="S52" s="35">
        <f>NPV('Key Vars Assumptions'!$B$10,V52:AT52)</f>
        <v>0</v>
      </c>
      <c r="T52" s="35">
        <f t="shared" si="12"/>
        <v>0</v>
      </c>
      <c r="U52" s="101"/>
      <c r="V52" s="102">
        <f>+'Option - Cap Rev Funding'!V39</f>
        <v>0</v>
      </c>
      <c r="W52" s="105">
        <v>0</v>
      </c>
      <c r="X52" s="105">
        <v>0</v>
      </c>
      <c r="Y52" s="105">
        <v>0</v>
      </c>
      <c r="Z52" s="105">
        <v>0</v>
      </c>
      <c r="AA52" s="105">
        <v>0</v>
      </c>
      <c r="AB52" s="105">
        <v>0</v>
      </c>
      <c r="AC52" s="105">
        <v>0</v>
      </c>
      <c r="AD52" s="105">
        <v>0</v>
      </c>
      <c r="AE52" s="105">
        <v>0</v>
      </c>
      <c r="AF52" s="105">
        <v>0</v>
      </c>
      <c r="AG52" s="105">
        <v>0</v>
      </c>
      <c r="AH52" s="105">
        <v>0</v>
      </c>
      <c r="AI52" s="105">
        <v>0</v>
      </c>
      <c r="AJ52" s="105">
        <v>0</v>
      </c>
      <c r="AK52" s="105">
        <v>0</v>
      </c>
      <c r="AL52" s="105">
        <v>0</v>
      </c>
      <c r="AM52" s="105">
        <v>0</v>
      </c>
      <c r="AN52" s="105">
        <v>0</v>
      </c>
      <c r="AO52" s="105">
        <v>0</v>
      </c>
      <c r="AP52" s="105">
        <v>0</v>
      </c>
      <c r="AQ52" s="105">
        <v>0</v>
      </c>
      <c r="AR52" s="105">
        <v>0</v>
      </c>
      <c r="AS52" s="105">
        <v>0</v>
      </c>
      <c r="AT52" s="105">
        <v>0</v>
      </c>
    </row>
    <row r="53" spans="1:48" x14ac:dyDescent="0.35">
      <c r="A53" s="8" t="s">
        <v>45</v>
      </c>
      <c r="B53" s="8" t="s">
        <v>98</v>
      </c>
      <c r="C53" s="103" t="s">
        <v>71</v>
      </c>
      <c r="D53" s="40"/>
      <c r="E53" s="40"/>
      <c r="F53" s="40"/>
      <c r="G53" s="40"/>
      <c r="H53" s="40"/>
      <c r="I53" s="40"/>
      <c r="J53" s="40"/>
      <c r="K53" s="41">
        <v>3515</v>
      </c>
      <c r="L53" s="39"/>
      <c r="M53" s="39"/>
      <c r="N53" s="39"/>
      <c r="O53" s="39"/>
      <c r="P53" s="39"/>
      <c r="Q53" s="39"/>
      <c r="R53" s="33"/>
      <c r="S53" s="35">
        <f>NPV('Key Vars Assumptions'!$B$10,V53:AT53)</f>
        <v>0</v>
      </c>
      <c r="T53" s="35">
        <f t="shared" si="12"/>
        <v>0</v>
      </c>
      <c r="U53" s="101"/>
      <c r="V53" s="102">
        <f>+'Option - Cap Rev Funding'!V40</f>
        <v>0</v>
      </c>
      <c r="W53" s="105">
        <v>0</v>
      </c>
      <c r="X53" s="105">
        <v>0</v>
      </c>
      <c r="Y53" s="105">
        <v>0</v>
      </c>
      <c r="Z53" s="105">
        <v>0</v>
      </c>
      <c r="AA53" s="105">
        <v>0</v>
      </c>
      <c r="AB53" s="105">
        <v>0</v>
      </c>
      <c r="AC53" s="105">
        <v>0</v>
      </c>
      <c r="AD53" s="105">
        <v>0</v>
      </c>
      <c r="AE53" s="105">
        <v>0</v>
      </c>
      <c r="AF53" s="105">
        <v>0</v>
      </c>
      <c r="AG53" s="105">
        <v>0</v>
      </c>
      <c r="AH53" s="105">
        <v>0</v>
      </c>
      <c r="AI53" s="105">
        <v>0</v>
      </c>
      <c r="AJ53" s="105">
        <v>0</v>
      </c>
      <c r="AK53" s="105">
        <v>0</v>
      </c>
      <c r="AL53" s="105">
        <v>0</v>
      </c>
      <c r="AM53" s="105">
        <v>0</v>
      </c>
      <c r="AN53" s="105">
        <v>0</v>
      </c>
      <c r="AO53" s="105">
        <v>0</v>
      </c>
      <c r="AP53" s="105">
        <v>0</v>
      </c>
      <c r="AQ53" s="105">
        <v>0</v>
      </c>
      <c r="AR53" s="105">
        <v>0</v>
      </c>
      <c r="AS53" s="105">
        <v>0</v>
      </c>
      <c r="AT53" s="105">
        <v>0</v>
      </c>
    </row>
    <row r="54" spans="1:48" x14ac:dyDescent="0.35">
      <c r="A54" s="8" t="s">
        <v>45</v>
      </c>
      <c r="B54" s="8" t="s">
        <v>98</v>
      </c>
      <c r="C54" s="103" t="s">
        <v>84</v>
      </c>
      <c r="D54" s="40"/>
      <c r="E54" s="40"/>
      <c r="F54" s="40"/>
      <c r="G54" s="40"/>
      <c r="H54" s="40"/>
      <c r="I54" s="40"/>
      <c r="J54" s="40"/>
      <c r="K54" s="40"/>
      <c r="L54" s="41">
        <v>2000</v>
      </c>
      <c r="M54" s="39"/>
      <c r="N54" s="39"/>
      <c r="O54" s="39"/>
      <c r="P54" s="39"/>
      <c r="Q54" s="39"/>
      <c r="R54" s="33"/>
      <c r="S54" s="35">
        <f>NPV('Key Vars Assumptions'!$B$10,V54:AT54)</f>
        <v>1932.3671497584542</v>
      </c>
      <c r="T54" s="35">
        <f>SUM(V54:AT54)</f>
        <v>2000</v>
      </c>
      <c r="U54" s="101"/>
      <c r="V54" s="105">
        <v>2000</v>
      </c>
      <c r="W54" s="105">
        <v>0</v>
      </c>
      <c r="X54" s="105">
        <v>0</v>
      </c>
      <c r="Y54" s="105">
        <v>0</v>
      </c>
      <c r="Z54" s="105">
        <v>0</v>
      </c>
      <c r="AA54" s="105">
        <v>0</v>
      </c>
      <c r="AB54" s="105">
        <v>0</v>
      </c>
      <c r="AC54" s="105">
        <v>0</v>
      </c>
      <c r="AD54" s="105">
        <v>0</v>
      </c>
      <c r="AE54" s="105">
        <v>0</v>
      </c>
      <c r="AF54" s="105">
        <v>0</v>
      </c>
      <c r="AG54" s="105">
        <v>0</v>
      </c>
      <c r="AH54" s="105">
        <v>0</v>
      </c>
      <c r="AI54" s="105">
        <v>0</v>
      </c>
      <c r="AJ54" s="105">
        <v>0</v>
      </c>
      <c r="AK54" s="105">
        <v>0</v>
      </c>
      <c r="AL54" s="105">
        <v>0</v>
      </c>
      <c r="AM54" s="105">
        <v>0</v>
      </c>
      <c r="AN54" s="105">
        <v>0</v>
      </c>
      <c r="AO54" s="105">
        <v>0</v>
      </c>
      <c r="AP54" s="105">
        <v>0</v>
      </c>
      <c r="AQ54" s="105">
        <v>0</v>
      </c>
      <c r="AR54" s="105">
        <v>0</v>
      </c>
      <c r="AS54" s="105">
        <v>0</v>
      </c>
      <c r="AT54" s="105">
        <v>0</v>
      </c>
    </row>
    <row r="55" spans="1:48" x14ac:dyDescent="0.35">
      <c r="A55" s="8" t="s">
        <v>45</v>
      </c>
      <c r="B55" s="8" t="s">
        <v>98</v>
      </c>
      <c r="C55" s="103" t="s">
        <v>91</v>
      </c>
      <c r="D55" s="40"/>
      <c r="E55" s="40"/>
      <c r="F55" s="40"/>
      <c r="G55" s="40"/>
      <c r="H55" s="40"/>
      <c r="I55" s="40"/>
      <c r="J55" s="40"/>
      <c r="K55" s="40"/>
      <c r="L55" s="40"/>
      <c r="M55" s="39"/>
      <c r="N55" s="41">
        <v>11000</v>
      </c>
      <c r="O55" s="39"/>
      <c r="P55" s="39"/>
      <c r="Q55" s="39"/>
      <c r="R55" s="33"/>
      <c r="S55" s="35">
        <f>NPV('Key Vars Assumptions'!$B$10,V55:AT55)</f>
        <v>0</v>
      </c>
      <c r="T55" s="35">
        <f>SUM(V55:AT55)</f>
        <v>0</v>
      </c>
      <c r="U55" s="101"/>
      <c r="V55" s="102">
        <f>+'Option 11B'!V42</f>
        <v>0</v>
      </c>
      <c r="W55" s="105">
        <v>0</v>
      </c>
      <c r="X55" s="105">
        <v>0</v>
      </c>
      <c r="Y55" s="105">
        <v>0</v>
      </c>
      <c r="Z55" s="105">
        <v>0</v>
      </c>
      <c r="AA55" s="105">
        <v>0</v>
      </c>
      <c r="AB55" s="105">
        <v>0</v>
      </c>
      <c r="AC55" s="105">
        <v>0</v>
      </c>
      <c r="AD55" s="105">
        <v>0</v>
      </c>
      <c r="AE55" s="105">
        <v>0</v>
      </c>
      <c r="AF55" s="105">
        <v>0</v>
      </c>
      <c r="AG55" s="105">
        <v>0</v>
      </c>
      <c r="AH55" s="105">
        <v>0</v>
      </c>
      <c r="AI55" s="105">
        <v>0</v>
      </c>
      <c r="AJ55" s="105">
        <v>0</v>
      </c>
      <c r="AK55" s="105">
        <v>0</v>
      </c>
      <c r="AL55" s="105">
        <v>0</v>
      </c>
      <c r="AM55" s="105">
        <v>0</v>
      </c>
      <c r="AN55" s="105">
        <v>0</v>
      </c>
      <c r="AO55" s="105">
        <v>0</v>
      </c>
      <c r="AP55" s="105">
        <v>0</v>
      </c>
      <c r="AQ55" s="105">
        <v>0</v>
      </c>
      <c r="AR55" s="105">
        <v>0</v>
      </c>
      <c r="AS55" s="105">
        <v>0</v>
      </c>
      <c r="AT55" s="105">
        <v>0</v>
      </c>
    </row>
    <row r="56" spans="1:48" x14ac:dyDescent="0.35">
      <c r="A56" s="8"/>
      <c r="B56" s="8"/>
      <c r="C56" s="103"/>
      <c r="D56" s="31"/>
      <c r="E56" s="31"/>
      <c r="F56" s="31"/>
      <c r="G56" s="31"/>
      <c r="H56" s="31"/>
      <c r="I56" s="31"/>
      <c r="J56" s="31"/>
      <c r="K56" s="31"/>
      <c r="L56" s="31"/>
      <c r="M56" s="31"/>
      <c r="N56" s="31"/>
      <c r="O56" s="31"/>
      <c r="P56" s="31"/>
      <c r="Q56" s="31"/>
      <c r="R56" s="33"/>
      <c r="S56" s="33"/>
      <c r="T56" s="33"/>
      <c r="U56" s="101"/>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row>
    <row r="57" spans="1:48" x14ac:dyDescent="0.35">
      <c r="A57" s="8" t="s">
        <v>45</v>
      </c>
      <c r="B57" s="8" t="s">
        <v>100</v>
      </c>
      <c r="C57" s="103" t="s">
        <v>76</v>
      </c>
      <c r="D57" s="41">
        <v>0</v>
      </c>
      <c r="E57" s="39"/>
      <c r="F57" s="39"/>
      <c r="G57" s="39"/>
      <c r="H57" s="39"/>
      <c r="I57" s="39"/>
      <c r="J57" s="39"/>
      <c r="K57" s="39"/>
      <c r="L57" s="39"/>
      <c r="M57" s="39"/>
      <c r="N57" s="39"/>
      <c r="O57" s="39"/>
      <c r="P57" s="39"/>
      <c r="Q57" s="39"/>
      <c r="R57" s="33"/>
      <c r="S57" s="35">
        <f>NPV('Key Vars Assumptions'!$B$10,V57:AT57)</f>
        <v>0</v>
      </c>
      <c r="T57" s="35">
        <f t="shared" ref="T57:T64" si="13">SUM(V57:AT57)</f>
        <v>0</v>
      </c>
      <c r="U57" s="101"/>
      <c r="V57" s="105">
        <v>0</v>
      </c>
      <c r="W57" s="105">
        <v>0</v>
      </c>
      <c r="X57" s="105">
        <v>0</v>
      </c>
      <c r="Y57" s="105">
        <v>0</v>
      </c>
      <c r="Z57" s="105">
        <v>0</v>
      </c>
      <c r="AA57" s="105">
        <v>0</v>
      </c>
      <c r="AB57" s="105">
        <v>0</v>
      </c>
      <c r="AC57" s="105">
        <v>0</v>
      </c>
      <c r="AD57" s="105">
        <v>0</v>
      </c>
      <c r="AE57" s="105">
        <v>0</v>
      </c>
      <c r="AF57" s="105">
        <v>0</v>
      </c>
      <c r="AG57" s="105">
        <v>0</v>
      </c>
      <c r="AH57" s="105">
        <v>0</v>
      </c>
      <c r="AI57" s="105">
        <v>0</v>
      </c>
      <c r="AJ57" s="105">
        <v>0</v>
      </c>
      <c r="AK57" s="105">
        <v>0</v>
      </c>
      <c r="AL57" s="105">
        <v>0</v>
      </c>
      <c r="AM57" s="105">
        <v>0</v>
      </c>
      <c r="AN57" s="105">
        <v>0</v>
      </c>
      <c r="AO57" s="105">
        <v>0</v>
      </c>
      <c r="AP57" s="105">
        <v>0</v>
      </c>
      <c r="AQ57" s="105">
        <v>0</v>
      </c>
      <c r="AR57" s="105">
        <v>0</v>
      </c>
      <c r="AS57" s="105">
        <v>0</v>
      </c>
      <c r="AT57" s="105">
        <v>0</v>
      </c>
      <c r="AV57" s="105">
        <f t="shared" ref="AV57:AV65" si="14">AVERAGE(Y57:AT57)</f>
        <v>0</v>
      </c>
    </row>
    <row r="58" spans="1:48" x14ac:dyDescent="0.35">
      <c r="A58" s="8" t="s">
        <v>45</v>
      </c>
      <c r="B58" s="8" t="s">
        <v>100</v>
      </c>
      <c r="C58" s="103" t="s">
        <v>37</v>
      </c>
      <c r="D58" s="40"/>
      <c r="E58" s="41">
        <v>2192505</v>
      </c>
      <c r="F58" s="40"/>
      <c r="G58" s="40"/>
      <c r="H58" s="40"/>
      <c r="I58" s="40"/>
      <c r="J58" s="40"/>
      <c r="K58" s="40"/>
      <c r="L58" s="40"/>
      <c r="M58" s="40"/>
      <c r="N58" s="40"/>
      <c r="O58" s="40"/>
      <c r="P58" s="40"/>
      <c r="Q58" s="40"/>
      <c r="R58" s="33"/>
      <c r="S58" s="35">
        <f>NPV('Key Vars Assumptions'!$B$10,V58:AT58)</f>
        <v>1431698.8568057097</v>
      </c>
      <c r="T58" s="35">
        <f t="shared" si="13"/>
        <v>2192505</v>
      </c>
      <c r="U58" s="101"/>
      <c r="V58" s="105">
        <v>44745</v>
      </c>
      <c r="W58" s="105">
        <v>89490</v>
      </c>
      <c r="X58" s="105">
        <v>89490</v>
      </c>
      <c r="Y58" s="105">
        <v>89490</v>
      </c>
      <c r="Z58" s="105">
        <v>89490</v>
      </c>
      <c r="AA58" s="105">
        <v>89490</v>
      </c>
      <c r="AB58" s="105">
        <v>89490</v>
      </c>
      <c r="AC58" s="105">
        <v>89490</v>
      </c>
      <c r="AD58" s="105">
        <v>89490</v>
      </c>
      <c r="AE58" s="105">
        <v>89490</v>
      </c>
      <c r="AF58" s="105">
        <v>89490</v>
      </c>
      <c r="AG58" s="105">
        <v>89490</v>
      </c>
      <c r="AH58" s="105">
        <v>89490</v>
      </c>
      <c r="AI58" s="105">
        <v>89490</v>
      </c>
      <c r="AJ58" s="105">
        <v>89490</v>
      </c>
      <c r="AK58" s="105">
        <v>89490</v>
      </c>
      <c r="AL58" s="105">
        <v>89490</v>
      </c>
      <c r="AM58" s="105">
        <v>89490</v>
      </c>
      <c r="AN58" s="105">
        <v>89490</v>
      </c>
      <c r="AO58" s="105">
        <v>89490</v>
      </c>
      <c r="AP58" s="105">
        <v>89490</v>
      </c>
      <c r="AQ58" s="105">
        <v>89490</v>
      </c>
      <c r="AR58" s="105">
        <v>89490</v>
      </c>
      <c r="AS58" s="105">
        <v>89490</v>
      </c>
      <c r="AT58" s="105">
        <v>89490</v>
      </c>
      <c r="AV58" s="105">
        <f t="shared" si="14"/>
        <v>89490</v>
      </c>
    </row>
    <row r="59" spans="1:48" x14ac:dyDescent="0.35">
      <c r="A59" s="8" t="s">
        <v>45</v>
      </c>
      <c r="B59" s="8" t="s">
        <v>100</v>
      </c>
      <c r="C59" s="103" t="s">
        <v>35</v>
      </c>
      <c r="D59" s="40"/>
      <c r="E59" s="40"/>
      <c r="F59" s="41">
        <v>168658</v>
      </c>
      <c r="G59" s="39"/>
      <c r="H59" s="40"/>
      <c r="I59" s="40"/>
      <c r="J59" s="40"/>
      <c r="K59" s="40"/>
      <c r="L59" s="40"/>
      <c r="M59" s="40"/>
      <c r="N59" s="40"/>
      <c r="O59" s="40"/>
      <c r="P59" s="40"/>
      <c r="Q59" s="40"/>
      <c r="R59" s="33"/>
      <c r="S59" s="35">
        <f>NPV('Key Vars Assumptions'!$B$10,V59:AT59)</f>
        <v>110133.14258856302</v>
      </c>
      <c r="T59" s="35">
        <f t="shared" si="13"/>
        <v>168658</v>
      </c>
      <c r="U59" s="101"/>
      <c r="V59" s="105">
        <v>3442</v>
      </c>
      <c r="W59" s="105">
        <v>6884</v>
      </c>
      <c r="X59" s="105">
        <v>6884</v>
      </c>
      <c r="Y59" s="105">
        <v>6884</v>
      </c>
      <c r="Z59" s="105">
        <v>6884</v>
      </c>
      <c r="AA59" s="105">
        <v>6884</v>
      </c>
      <c r="AB59" s="105">
        <v>6884</v>
      </c>
      <c r="AC59" s="105">
        <v>6884</v>
      </c>
      <c r="AD59" s="105">
        <v>6884</v>
      </c>
      <c r="AE59" s="105">
        <v>6884</v>
      </c>
      <c r="AF59" s="105">
        <v>6884</v>
      </c>
      <c r="AG59" s="105">
        <v>6884</v>
      </c>
      <c r="AH59" s="105">
        <v>6884</v>
      </c>
      <c r="AI59" s="105">
        <v>6884</v>
      </c>
      <c r="AJ59" s="105">
        <v>6884</v>
      </c>
      <c r="AK59" s="105">
        <v>6884</v>
      </c>
      <c r="AL59" s="105">
        <v>6884</v>
      </c>
      <c r="AM59" s="105">
        <v>6884</v>
      </c>
      <c r="AN59" s="105">
        <v>6884</v>
      </c>
      <c r="AO59" s="105">
        <v>6884</v>
      </c>
      <c r="AP59" s="105">
        <v>6884</v>
      </c>
      <c r="AQ59" s="105">
        <v>6884</v>
      </c>
      <c r="AR59" s="105">
        <v>6884</v>
      </c>
      <c r="AS59" s="105">
        <v>6884</v>
      </c>
      <c r="AT59" s="105">
        <v>6884</v>
      </c>
      <c r="AV59" s="105">
        <f t="shared" si="14"/>
        <v>6884</v>
      </c>
    </row>
    <row r="60" spans="1:48" x14ac:dyDescent="0.35">
      <c r="A60" s="8" t="s">
        <v>45</v>
      </c>
      <c r="B60" s="8" t="s">
        <v>100</v>
      </c>
      <c r="C60" s="103" t="s">
        <v>36</v>
      </c>
      <c r="D60" s="40"/>
      <c r="E60" s="40"/>
      <c r="F60" s="40"/>
      <c r="G60" s="41">
        <v>66710</v>
      </c>
      <c r="H60" s="40"/>
      <c r="I60" s="40"/>
      <c r="J60" s="40"/>
      <c r="K60" s="40"/>
      <c r="L60" s="40"/>
      <c r="M60" s="40"/>
      <c r="N60" s="40"/>
      <c r="O60" s="40"/>
      <c r="P60" s="40"/>
      <c r="Q60" s="40"/>
      <c r="R60" s="33"/>
      <c r="S60" s="35">
        <f>NPV('Key Vars Assumptions'!$B$10,V60:AT60)</f>
        <v>42579.05998386781</v>
      </c>
      <c r="T60" s="35">
        <f t="shared" si="13"/>
        <v>66710</v>
      </c>
      <c r="U60" s="101"/>
      <c r="V60" s="105">
        <v>0</v>
      </c>
      <c r="W60" s="105">
        <v>953</v>
      </c>
      <c r="X60" s="105">
        <v>2859</v>
      </c>
      <c r="Y60" s="105">
        <v>2859</v>
      </c>
      <c r="Z60" s="105">
        <v>2859</v>
      </c>
      <c r="AA60" s="105">
        <v>2859</v>
      </c>
      <c r="AB60" s="105">
        <v>2859</v>
      </c>
      <c r="AC60" s="105">
        <v>2859</v>
      </c>
      <c r="AD60" s="105">
        <v>2859</v>
      </c>
      <c r="AE60" s="105">
        <v>2859</v>
      </c>
      <c r="AF60" s="105">
        <v>2859</v>
      </c>
      <c r="AG60" s="105">
        <v>2859</v>
      </c>
      <c r="AH60" s="105">
        <v>2859</v>
      </c>
      <c r="AI60" s="105">
        <v>2859</v>
      </c>
      <c r="AJ60" s="105">
        <v>2859</v>
      </c>
      <c r="AK60" s="105">
        <v>2859</v>
      </c>
      <c r="AL60" s="105">
        <v>2859</v>
      </c>
      <c r="AM60" s="105">
        <v>2859</v>
      </c>
      <c r="AN60" s="105">
        <v>2859</v>
      </c>
      <c r="AO60" s="105">
        <v>2859</v>
      </c>
      <c r="AP60" s="105">
        <v>2859</v>
      </c>
      <c r="AQ60" s="105">
        <v>2859</v>
      </c>
      <c r="AR60" s="105">
        <v>2859</v>
      </c>
      <c r="AS60" s="105">
        <v>2859</v>
      </c>
      <c r="AT60" s="105">
        <v>2859</v>
      </c>
      <c r="AV60" s="105">
        <f t="shared" si="14"/>
        <v>2859</v>
      </c>
    </row>
    <row r="61" spans="1:48" x14ac:dyDescent="0.35">
      <c r="A61" s="8" t="s">
        <v>45</v>
      </c>
      <c r="B61" s="8" t="s">
        <v>100</v>
      </c>
      <c r="C61" s="103" t="s">
        <v>38</v>
      </c>
      <c r="D61" s="40"/>
      <c r="E61" s="40"/>
      <c r="F61" s="40"/>
      <c r="G61" s="40"/>
      <c r="H61" s="41">
        <v>1403514</v>
      </c>
      <c r="I61" s="40"/>
      <c r="J61" s="40"/>
      <c r="K61" s="40"/>
      <c r="L61" s="40"/>
      <c r="M61" s="40"/>
      <c r="N61" s="40"/>
      <c r="O61" s="40"/>
      <c r="P61" s="40"/>
      <c r="Q61" s="40"/>
      <c r="R61" s="33"/>
      <c r="S61" s="35">
        <f>NPV('Key Vars Assumptions'!$B$10,V61:AT61)</f>
        <v>913492.23984459811</v>
      </c>
      <c r="T61" s="35">
        <f t="shared" si="13"/>
        <v>1403514</v>
      </c>
      <c r="U61" s="101"/>
      <c r="V61" s="105">
        <v>19266</v>
      </c>
      <c r="W61" s="105">
        <v>57677</v>
      </c>
      <c r="X61" s="105">
        <v>57677</v>
      </c>
      <c r="Y61" s="105">
        <v>57677</v>
      </c>
      <c r="Z61" s="105">
        <v>57677</v>
      </c>
      <c r="AA61" s="105">
        <v>57677</v>
      </c>
      <c r="AB61" s="105">
        <v>57677</v>
      </c>
      <c r="AC61" s="105">
        <v>57677</v>
      </c>
      <c r="AD61" s="105">
        <v>57677</v>
      </c>
      <c r="AE61" s="105">
        <v>57677</v>
      </c>
      <c r="AF61" s="105">
        <v>57677</v>
      </c>
      <c r="AG61" s="105">
        <v>57677</v>
      </c>
      <c r="AH61" s="105">
        <v>57677</v>
      </c>
      <c r="AI61" s="105">
        <v>57677</v>
      </c>
      <c r="AJ61" s="105">
        <v>57677</v>
      </c>
      <c r="AK61" s="105">
        <v>57677</v>
      </c>
      <c r="AL61" s="105">
        <v>57677</v>
      </c>
      <c r="AM61" s="105">
        <v>57677</v>
      </c>
      <c r="AN61" s="105">
        <v>57677</v>
      </c>
      <c r="AO61" s="105">
        <v>57677</v>
      </c>
      <c r="AP61" s="105">
        <v>57677</v>
      </c>
      <c r="AQ61" s="105">
        <v>57677</v>
      </c>
      <c r="AR61" s="105">
        <v>57677</v>
      </c>
      <c r="AS61" s="105">
        <v>57677</v>
      </c>
      <c r="AT61" s="105">
        <v>57677</v>
      </c>
      <c r="AV61" s="105">
        <f t="shared" si="14"/>
        <v>57677</v>
      </c>
    </row>
    <row r="62" spans="1:48" x14ac:dyDescent="0.35">
      <c r="A62" s="8" t="s">
        <v>45</v>
      </c>
      <c r="B62" s="8" t="s">
        <v>100</v>
      </c>
      <c r="C62" s="103" t="s">
        <v>73</v>
      </c>
      <c r="D62" s="40"/>
      <c r="E62" s="40"/>
      <c r="F62" s="40"/>
      <c r="G62" s="40"/>
      <c r="H62" s="40"/>
      <c r="I62" s="41">
        <v>0</v>
      </c>
      <c r="J62" s="40"/>
      <c r="K62" s="40"/>
      <c r="L62" s="40"/>
      <c r="M62" s="40"/>
      <c r="N62" s="40"/>
      <c r="O62" s="40"/>
      <c r="P62" s="40"/>
      <c r="Q62" s="40"/>
      <c r="R62" s="33"/>
      <c r="S62" s="35">
        <f>NPV('Key Vars Assumptions'!$B$10,V62:AT62)</f>
        <v>0</v>
      </c>
      <c r="T62" s="35">
        <f t="shared" si="13"/>
        <v>0</v>
      </c>
      <c r="U62" s="101"/>
      <c r="V62" s="105">
        <v>0</v>
      </c>
      <c r="W62" s="105">
        <v>0</v>
      </c>
      <c r="X62" s="105">
        <v>0</v>
      </c>
      <c r="Y62" s="105">
        <v>0</v>
      </c>
      <c r="Z62" s="105">
        <v>0</v>
      </c>
      <c r="AA62" s="105">
        <v>0</v>
      </c>
      <c r="AB62" s="105">
        <v>0</v>
      </c>
      <c r="AC62" s="105">
        <v>0</v>
      </c>
      <c r="AD62" s="105">
        <v>0</v>
      </c>
      <c r="AE62" s="105">
        <v>0</v>
      </c>
      <c r="AF62" s="105">
        <v>0</v>
      </c>
      <c r="AG62" s="105">
        <v>0</v>
      </c>
      <c r="AH62" s="105">
        <v>0</v>
      </c>
      <c r="AI62" s="105">
        <v>0</v>
      </c>
      <c r="AJ62" s="105">
        <v>0</v>
      </c>
      <c r="AK62" s="105">
        <v>0</v>
      </c>
      <c r="AL62" s="105">
        <v>0</v>
      </c>
      <c r="AM62" s="105">
        <v>0</v>
      </c>
      <c r="AN62" s="105">
        <v>0</v>
      </c>
      <c r="AO62" s="105">
        <v>0</v>
      </c>
      <c r="AP62" s="105">
        <v>0</v>
      </c>
      <c r="AQ62" s="105">
        <v>0</v>
      </c>
      <c r="AR62" s="105">
        <v>0</v>
      </c>
      <c r="AS62" s="105">
        <v>0</v>
      </c>
      <c r="AT62" s="105">
        <v>0</v>
      </c>
      <c r="AV62" s="105">
        <f t="shared" si="14"/>
        <v>0</v>
      </c>
    </row>
    <row r="63" spans="1:48" x14ac:dyDescent="0.35">
      <c r="A63" s="8" t="s">
        <v>45</v>
      </c>
      <c r="B63" s="8" t="s">
        <v>100</v>
      </c>
      <c r="C63" s="103" t="s">
        <v>40</v>
      </c>
      <c r="D63" s="40"/>
      <c r="E63" s="40"/>
      <c r="F63" s="40"/>
      <c r="G63" s="40"/>
      <c r="H63" s="40"/>
      <c r="I63" s="40"/>
      <c r="J63" s="41">
        <v>0</v>
      </c>
      <c r="K63" s="39"/>
      <c r="L63" s="39"/>
      <c r="M63" s="39"/>
      <c r="N63" s="39"/>
      <c r="O63" s="39"/>
      <c r="P63" s="39"/>
      <c r="Q63" s="39"/>
      <c r="R63" s="33"/>
      <c r="S63" s="35">
        <f>NPV('Key Vars Assumptions'!$B$10,V63:AT63)</f>
        <v>0</v>
      </c>
      <c r="T63" s="35">
        <f t="shared" si="13"/>
        <v>0</v>
      </c>
      <c r="U63" s="101"/>
      <c r="V63" s="105">
        <v>0</v>
      </c>
      <c r="W63" s="105">
        <v>0</v>
      </c>
      <c r="X63" s="105">
        <v>0</v>
      </c>
      <c r="Y63" s="105">
        <v>0</v>
      </c>
      <c r="Z63" s="105">
        <v>0</v>
      </c>
      <c r="AA63" s="105">
        <v>0</v>
      </c>
      <c r="AB63" s="105">
        <v>0</v>
      </c>
      <c r="AC63" s="105">
        <v>0</v>
      </c>
      <c r="AD63" s="105">
        <v>0</v>
      </c>
      <c r="AE63" s="105">
        <v>0</v>
      </c>
      <c r="AF63" s="105">
        <v>0</v>
      </c>
      <c r="AG63" s="105">
        <v>0</v>
      </c>
      <c r="AH63" s="105">
        <v>0</v>
      </c>
      <c r="AI63" s="105">
        <v>0</v>
      </c>
      <c r="AJ63" s="105">
        <v>0</v>
      </c>
      <c r="AK63" s="105">
        <v>0</v>
      </c>
      <c r="AL63" s="105">
        <v>0</v>
      </c>
      <c r="AM63" s="105">
        <v>0</v>
      </c>
      <c r="AN63" s="105">
        <v>0</v>
      </c>
      <c r="AO63" s="105">
        <v>0</v>
      </c>
      <c r="AP63" s="105">
        <v>0</v>
      </c>
      <c r="AQ63" s="105">
        <v>0</v>
      </c>
      <c r="AR63" s="105">
        <v>0</v>
      </c>
      <c r="AS63" s="105">
        <v>0</v>
      </c>
      <c r="AT63" s="105">
        <v>0</v>
      </c>
      <c r="AV63" s="105">
        <f t="shared" si="14"/>
        <v>0</v>
      </c>
    </row>
    <row r="64" spans="1:48" x14ac:dyDescent="0.35">
      <c r="A64" s="8" t="s">
        <v>45</v>
      </c>
      <c r="B64" s="8" t="s">
        <v>100</v>
      </c>
      <c r="C64" s="103" t="s">
        <v>70</v>
      </c>
      <c r="D64" s="40"/>
      <c r="E64" s="40"/>
      <c r="F64" s="40"/>
      <c r="G64" s="40"/>
      <c r="H64" s="40"/>
      <c r="I64" s="40"/>
      <c r="J64" s="40"/>
      <c r="K64" s="41">
        <v>1137276</v>
      </c>
      <c r="L64" s="39"/>
      <c r="M64" s="39"/>
      <c r="N64" s="39"/>
      <c r="O64" s="39"/>
      <c r="P64" s="39"/>
      <c r="Q64" s="39"/>
      <c r="R64" s="33"/>
      <c r="S64" s="35">
        <f>NPV('Key Vars Assumptions'!$B$10,V64:AT64)</f>
        <v>660734.0777789714</v>
      </c>
      <c r="T64" s="35">
        <f t="shared" si="13"/>
        <v>1137276</v>
      </c>
      <c r="U64" s="101"/>
      <c r="V64" s="105">
        <v>0</v>
      </c>
      <c r="W64" s="105">
        <v>0</v>
      </c>
      <c r="X64" s="105">
        <v>0</v>
      </c>
      <c r="Y64" s="105">
        <v>6828</v>
      </c>
      <c r="Z64" s="105">
        <v>12668</v>
      </c>
      <c r="AA64" s="105">
        <v>20485</v>
      </c>
      <c r="AB64" s="105">
        <v>28312</v>
      </c>
      <c r="AC64" s="105">
        <v>56350</v>
      </c>
      <c r="AD64" s="105">
        <v>30816</v>
      </c>
      <c r="AE64" s="105">
        <v>34141</v>
      </c>
      <c r="AF64" s="105">
        <v>31670</v>
      </c>
      <c r="AG64" s="105">
        <v>173625</v>
      </c>
      <c r="AH64" s="105">
        <v>30816</v>
      </c>
      <c r="AI64" s="105">
        <v>76373</v>
      </c>
      <c r="AJ64" s="105">
        <v>30816</v>
      </c>
      <c r="AK64" s="105">
        <v>34141</v>
      </c>
      <c r="AL64" s="105">
        <v>36244</v>
      </c>
      <c r="AM64" s="105">
        <v>34141</v>
      </c>
      <c r="AN64" s="105">
        <v>30816</v>
      </c>
      <c r="AO64" s="105">
        <v>56350</v>
      </c>
      <c r="AP64" s="105">
        <v>30816</v>
      </c>
      <c r="AQ64" s="105">
        <v>285241</v>
      </c>
      <c r="AR64" s="105">
        <v>30816</v>
      </c>
      <c r="AS64" s="105">
        <v>34141</v>
      </c>
      <c r="AT64" s="105">
        <v>31670</v>
      </c>
      <c r="AU64" s="24"/>
      <c r="AV64" s="105">
        <f t="shared" si="14"/>
        <v>51694.36363636364</v>
      </c>
    </row>
    <row r="65" spans="1:49" x14ac:dyDescent="0.35">
      <c r="A65" s="8" t="s">
        <v>45</v>
      </c>
      <c r="B65" s="8" t="s">
        <v>100</v>
      </c>
      <c r="C65" s="103" t="s">
        <v>91</v>
      </c>
      <c r="D65" s="40"/>
      <c r="E65" s="40"/>
      <c r="F65" s="40"/>
      <c r="G65" s="40"/>
      <c r="H65" s="40"/>
      <c r="I65" s="40"/>
      <c r="J65" s="40"/>
      <c r="K65" s="40"/>
      <c r="L65" s="40"/>
      <c r="M65" s="39"/>
      <c r="N65" s="41">
        <v>0</v>
      </c>
      <c r="O65" s="39"/>
      <c r="P65" s="39"/>
      <c r="Q65" s="39"/>
      <c r="R65" s="33"/>
      <c r="S65" s="35">
        <f>NPV('Key Vars Assumptions'!$B$10,V65:AT65)</f>
        <v>0</v>
      </c>
      <c r="T65" s="35">
        <f>SUM(V65:AT65)</f>
        <v>0</v>
      </c>
      <c r="U65" s="101"/>
      <c r="V65" s="105">
        <v>0</v>
      </c>
      <c r="W65" s="105">
        <v>0</v>
      </c>
      <c r="X65" s="105">
        <v>0</v>
      </c>
      <c r="Y65" s="105">
        <v>0</v>
      </c>
      <c r="Z65" s="105">
        <v>0</v>
      </c>
      <c r="AA65" s="105">
        <v>0</v>
      </c>
      <c r="AB65" s="105">
        <v>0</v>
      </c>
      <c r="AC65" s="105">
        <v>0</v>
      </c>
      <c r="AD65" s="105">
        <v>0</v>
      </c>
      <c r="AE65" s="105">
        <v>0</v>
      </c>
      <c r="AF65" s="105">
        <v>0</v>
      </c>
      <c r="AG65" s="105">
        <v>0</v>
      </c>
      <c r="AH65" s="105">
        <v>0</v>
      </c>
      <c r="AI65" s="105">
        <v>0</v>
      </c>
      <c r="AJ65" s="105">
        <v>0</v>
      </c>
      <c r="AK65" s="105">
        <v>0</v>
      </c>
      <c r="AL65" s="105">
        <v>0</v>
      </c>
      <c r="AM65" s="105">
        <v>0</v>
      </c>
      <c r="AN65" s="105">
        <v>0</v>
      </c>
      <c r="AO65" s="105">
        <v>0</v>
      </c>
      <c r="AP65" s="105">
        <v>0</v>
      </c>
      <c r="AQ65" s="105">
        <v>0</v>
      </c>
      <c r="AR65" s="105">
        <v>0</v>
      </c>
      <c r="AS65" s="105">
        <v>0</v>
      </c>
      <c r="AT65" s="105">
        <v>0</v>
      </c>
      <c r="AU65" s="24"/>
      <c r="AV65" s="105">
        <f t="shared" si="14"/>
        <v>0</v>
      </c>
    </row>
    <row r="66" spans="1:49" x14ac:dyDescent="0.35">
      <c r="D66" s="33"/>
      <c r="E66" s="33"/>
      <c r="F66" s="33"/>
      <c r="G66" s="33"/>
      <c r="H66" s="33"/>
      <c r="I66" s="33"/>
      <c r="J66" s="33"/>
      <c r="K66" s="33"/>
      <c r="L66" s="33"/>
      <c r="M66" s="33"/>
      <c r="N66" s="33"/>
      <c r="O66" s="33"/>
      <c r="P66" s="33"/>
      <c r="Q66" s="33"/>
      <c r="R66" s="33"/>
      <c r="S66" s="33"/>
      <c r="T66" s="33"/>
      <c r="U66" s="101"/>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row>
    <row r="67" spans="1:49" ht="15" thickBot="1" x14ac:dyDescent="0.4">
      <c r="A67" s="8"/>
      <c r="B67" s="8"/>
      <c r="C67" s="8" t="s">
        <v>47</v>
      </c>
      <c r="D67" s="32">
        <f t="shared" ref="D67:Q67" si="15">SUM(D5:D64)</f>
        <v>2119850</v>
      </c>
      <c r="E67" s="32">
        <f t="shared" si="15"/>
        <v>3074808</v>
      </c>
      <c r="F67" s="32">
        <f t="shared" si="15"/>
        <v>187899</v>
      </c>
      <c r="G67" s="32">
        <f t="shared" si="15"/>
        <v>76480</v>
      </c>
      <c r="H67" s="32">
        <f t="shared" si="15"/>
        <v>1460731</v>
      </c>
      <c r="I67" s="32">
        <f t="shared" si="15"/>
        <v>373</v>
      </c>
      <c r="J67" s="32">
        <f t="shared" si="15"/>
        <v>59859</v>
      </c>
      <c r="K67" s="32">
        <f t="shared" si="15"/>
        <v>1311452</v>
      </c>
      <c r="L67" s="32">
        <f t="shared" si="15"/>
        <v>9500</v>
      </c>
      <c r="M67" s="32">
        <f t="shared" si="15"/>
        <v>36462</v>
      </c>
      <c r="N67" s="32">
        <f t="shared" si="15"/>
        <v>149165</v>
      </c>
      <c r="O67" s="32">
        <f t="shared" si="15"/>
        <v>477632</v>
      </c>
      <c r="P67" s="32">
        <f t="shared" si="15"/>
        <v>46143</v>
      </c>
      <c r="Q67" s="32">
        <f t="shared" si="15"/>
        <v>56100</v>
      </c>
      <c r="R67" s="31"/>
      <c r="S67" s="32">
        <f>SUM(S5:S64)</f>
        <v>5710838.0518890508</v>
      </c>
      <c r="T67" s="32">
        <f>SUM(T5:T64)</f>
        <v>8496906</v>
      </c>
      <c r="U67" s="101"/>
      <c r="V67" s="32">
        <f>SUM(V5:V65)</f>
        <v>190466</v>
      </c>
      <c r="W67" s="32">
        <f>SUM(W5:W65)</f>
        <v>847142</v>
      </c>
      <c r="X67" s="32">
        <f>SUM(X5:X65)</f>
        <v>531610</v>
      </c>
      <c r="Y67" s="32">
        <f t="shared" ref="Y67:AS67" si="16">SUM(Y5:Y65)</f>
        <v>265112</v>
      </c>
      <c r="Z67" s="32">
        <f t="shared" si="16"/>
        <v>271860</v>
      </c>
      <c r="AA67" s="32">
        <f t="shared" si="16"/>
        <v>280585</v>
      </c>
      <c r="AB67" s="32">
        <f t="shared" si="16"/>
        <v>291668</v>
      </c>
      <c r="AC67" s="32">
        <f t="shared" si="16"/>
        <v>316741</v>
      </c>
      <c r="AD67" s="32">
        <f t="shared" si="16"/>
        <v>291593</v>
      </c>
      <c r="AE67" s="32">
        <f t="shared" si="16"/>
        <v>294631</v>
      </c>
      <c r="AF67" s="32">
        <f t="shared" si="16"/>
        <v>308643</v>
      </c>
      <c r="AG67" s="32">
        <f t="shared" si="16"/>
        <v>434016</v>
      </c>
      <c r="AH67" s="32">
        <f t="shared" si="16"/>
        <v>296497</v>
      </c>
      <c r="AI67" s="32">
        <f t="shared" si="16"/>
        <v>336764</v>
      </c>
      <c r="AJ67" s="32">
        <f t="shared" si="16"/>
        <v>291593</v>
      </c>
      <c r="AK67" s="32">
        <f t="shared" si="16"/>
        <v>295162</v>
      </c>
      <c r="AL67" s="32">
        <f t="shared" si="16"/>
        <v>297021</v>
      </c>
      <c r="AM67" s="32">
        <f t="shared" si="16"/>
        <v>294532</v>
      </c>
      <c r="AN67" s="32">
        <f t="shared" si="16"/>
        <v>294172</v>
      </c>
      <c r="AO67" s="32">
        <f t="shared" si="16"/>
        <v>316741</v>
      </c>
      <c r="AP67" s="32">
        <f t="shared" si="16"/>
        <v>320749</v>
      </c>
      <c r="AQ67" s="32">
        <f t="shared" si="16"/>
        <v>545632</v>
      </c>
      <c r="AR67" s="32">
        <f t="shared" si="16"/>
        <v>291593</v>
      </c>
      <c r="AS67" s="32">
        <f t="shared" si="16"/>
        <v>294631</v>
      </c>
      <c r="AT67" s="32">
        <f>SUM(AT5:AT65)</f>
        <v>297752</v>
      </c>
      <c r="AV67" s="32">
        <f>SUM(AV5:AV65)</f>
        <v>314872.18181818182</v>
      </c>
    </row>
    <row r="68" spans="1:49" x14ac:dyDescent="0.35">
      <c r="S68" s="33"/>
      <c r="T68" s="33"/>
      <c r="U68" s="101"/>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row>
    <row r="69" spans="1:49" ht="15" thickBot="1" x14ac:dyDescent="0.4">
      <c r="A69" s="8"/>
      <c r="B69" s="8"/>
      <c r="C69" s="8"/>
      <c r="D69" s="8"/>
      <c r="E69" s="8"/>
      <c r="F69" s="12"/>
      <c r="G69" s="12"/>
      <c r="H69" s="12"/>
      <c r="I69" s="12"/>
      <c r="J69" s="12"/>
      <c r="K69" s="12"/>
      <c r="L69" s="12"/>
      <c r="M69" s="12"/>
      <c r="N69" s="12"/>
      <c r="O69" s="12"/>
      <c r="P69" s="12"/>
      <c r="Q69" s="12"/>
      <c r="S69" s="30"/>
      <c r="T69" s="30"/>
      <c r="U69" s="9">
        <v>1</v>
      </c>
      <c r="V69" s="9">
        <f>+U69/(1+'Key Vars Assumptions'!$B$10)</f>
        <v>0.96618357487922713</v>
      </c>
      <c r="W69" s="9">
        <f>+V69/(1+'Key Vars Assumptions'!$B$10)</f>
        <v>0.93351070036640305</v>
      </c>
      <c r="X69" s="9">
        <f>+W69/(1+'Key Vars Assumptions'!$B$10)</f>
        <v>0.90194270566802237</v>
      </c>
      <c r="Y69" s="9">
        <f>+X69/(1+'Key Vars Assumptions'!$B$10)</f>
        <v>0.87144222769857238</v>
      </c>
      <c r="Z69" s="9">
        <f>+Y69/(1+'Key Vars Assumptions'!$B$10)</f>
        <v>0.84197316685852408</v>
      </c>
      <c r="AA69" s="9">
        <f>+Z69/(1+'Key Vars Assumptions'!$B$10)</f>
        <v>0.81350064430775282</v>
      </c>
      <c r="AB69" s="9">
        <f>+AA69/(1+'Key Vars Assumptions'!$B$10)</f>
        <v>0.78599096068381924</v>
      </c>
      <c r="AC69" s="9">
        <f>+AB69/(1+'Key Vars Assumptions'!$B$10)</f>
        <v>0.75941155621625056</v>
      </c>
      <c r="AD69" s="9">
        <f>+AC69/(1+'Key Vars Assumptions'!$B$10)</f>
        <v>0.73373097218961414</v>
      </c>
      <c r="AE69" s="9">
        <f>+AD69/(1+'Key Vars Assumptions'!$B$10)</f>
        <v>0.70891881370977217</v>
      </c>
      <c r="AF69" s="9">
        <f>+AE69/(1+'Key Vars Assumptions'!$B$10)</f>
        <v>0.68494571372924851</v>
      </c>
      <c r="AG69" s="9">
        <f>+AF69/(1+'Key Vars Assumptions'!$B$10)</f>
        <v>0.66178329828912907</v>
      </c>
      <c r="AH69" s="9">
        <f>+AG69/(1+'Key Vars Assumptions'!$B$10)</f>
        <v>0.63940415293635666</v>
      </c>
      <c r="AI69" s="9">
        <f>+AH69/(1+'Key Vars Assumptions'!$B$10)</f>
        <v>0.61778179027667313</v>
      </c>
      <c r="AJ69" s="9">
        <f>+AI69/(1+'Key Vars Assumptions'!$B$10)</f>
        <v>0.59689061862480497</v>
      </c>
      <c r="AK69" s="9">
        <f>+AJ69/(1+'Key Vars Assumptions'!$B$10)</f>
        <v>0.57670591171478747</v>
      </c>
      <c r="AL69" s="9">
        <f>+AK69/(1+'Key Vars Assumptions'!$B$10)</f>
        <v>0.55720377943457733</v>
      </c>
      <c r="AM69" s="9">
        <f>+AL69/(1+'Key Vars Assumptions'!$B$10)</f>
        <v>0.53836113955031628</v>
      </c>
      <c r="AN69" s="9">
        <f>+AM69/(1+'Key Vars Assumptions'!$B$10)</f>
        <v>0.520155690386779</v>
      </c>
      <c r="AO69" s="9">
        <f>+AN69/(1+'Key Vars Assumptions'!$B$10)</f>
        <v>0.50256588443167061</v>
      </c>
      <c r="AP69" s="9">
        <f>+AO69/(1+'Key Vars Assumptions'!$B$10)</f>
        <v>0.48557090283253201</v>
      </c>
      <c r="AQ69" s="9">
        <f>+AP69/(1+'Key Vars Assumptions'!$B$10)</f>
        <v>0.46915063075606961</v>
      </c>
      <c r="AR69" s="9">
        <f>+AQ69/(1+'Key Vars Assumptions'!$B$10)</f>
        <v>0.45328563358074364</v>
      </c>
      <c r="AS69" s="9">
        <f>+AR69/(1+'Key Vars Assumptions'!$B$10)</f>
        <v>0.43795713389443836</v>
      </c>
      <c r="AT69" s="9">
        <f>+AS69/(1+'Key Vars Assumptions'!$B$10)</f>
        <v>0.42314698926998878</v>
      </c>
    </row>
    <row r="70" spans="1:49" ht="15" thickBot="1" x14ac:dyDescent="0.4">
      <c r="A70" s="8"/>
      <c r="B70" s="8"/>
      <c r="C70" s="8"/>
      <c r="D70" s="191" t="s">
        <v>55</v>
      </c>
      <c r="E70" s="191"/>
      <c r="F70" s="191"/>
      <c r="G70" s="12"/>
      <c r="H70" s="12"/>
      <c r="I70" s="12"/>
      <c r="J70" s="12"/>
      <c r="K70" s="12"/>
      <c r="L70" s="12"/>
      <c r="M70" s="30"/>
      <c r="N70" s="30"/>
      <c r="O70" s="30"/>
      <c r="P70" s="30"/>
      <c r="Q70" s="30"/>
      <c r="R70" s="33"/>
      <c r="S70" s="37">
        <f>SUM(V70:AT70)</f>
        <v>5710838.0518890498</v>
      </c>
      <c r="T70" s="30"/>
      <c r="U70" s="30"/>
      <c r="V70" s="30">
        <f>+V67*V69</f>
        <v>184025.12077294689</v>
      </c>
      <c r="W70" s="30">
        <f t="shared" ref="W70:AT70" si="17">+W67*W69</f>
        <v>790816.12172979536</v>
      </c>
      <c r="X70" s="30">
        <f t="shared" si="17"/>
        <v>479481.76176017738</v>
      </c>
      <c r="Y70" s="30">
        <f t="shared" si="17"/>
        <v>231029.79186962391</v>
      </c>
      <c r="Z70" s="30">
        <f t="shared" si="17"/>
        <v>228898.82514215837</v>
      </c>
      <c r="AA70" s="30">
        <f t="shared" si="17"/>
        <v>228256.07828309081</v>
      </c>
      <c r="AB70" s="30">
        <f t="shared" si="17"/>
        <v>229248.4115207282</v>
      </c>
      <c r="AC70" s="30">
        <f t="shared" si="17"/>
        <v>240536.77572749142</v>
      </c>
      <c r="AD70" s="30">
        <f t="shared" si="17"/>
        <v>213950.81537368614</v>
      </c>
      <c r="AE70" s="30">
        <f t="shared" si="17"/>
        <v>208869.45900212388</v>
      </c>
      <c r="AF70" s="30">
        <f t="shared" si="17"/>
        <v>211403.69992253644</v>
      </c>
      <c r="AG70" s="30">
        <f t="shared" si="17"/>
        <v>287224.53999025462</v>
      </c>
      <c r="AH70" s="30">
        <f t="shared" si="17"/>
        <v>189581.41313317095</v>
      </c>
      <c r="AI70" s="30">
        <f t="shared" si="17"/>
        <v>208046.66682073355</v>
      </c>
      <c r="AJ70" s="30">
        <f t="shared" si="17"/>
        <v>174049.12615666277</v>
      </c>
      <c r="AK70" s="30">
        <f t="shared" si="17"/>
        <v>170221.67031356011</v>
      </c>
      <c r="AL70" s="30">
        <f t="shared" si="17"/>
        <v>165501.2237714376</v>
      </c>
      <c r="AM70" s="30">
        <f t="shared" si="17"/>
        <v>158564.58315403375</v>
      </c>
      <c r="AN70" s="30">
        <f t="shared" si="17"/>
        <v>153015.23975245954</v>
      </c>
      <c r="AO70" s="30">
        <f t="shared" si="17"/>
        <v>159183.22080077179</v>
      </c>
      <c r="AP70" s="30">
        <f t="shared" si="17"/>
        <v>155746.38151263181</v>
      </c>
      <c r="AQ70" s="30">
        <f t="shared" si="17"/>
        <v>255983.59696069578</v>
      </c>
      <c r="AR70" s="30">
        <f t="shared" si="17"/>
        <v>132174.91775270979</v>
      </c>
      <c r="AS70" s="30">
        <f t="shared" si="17"/>
        <v>129035.74831645227</v>
      </c>
      <c r="AT70" s="30">
        <f t="shared" si="17"/>
        <v>125992.8623491177</v>
      </c>
    </row>
    <row r="71" spans="1:49" x14ac:dyDescent="0.35">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row>
    <row r="72" spans="1:49" x14ac:dyDescent="0.35">
      <c r="A72" s="14" t="s">
        <v>53</v>
      </c>
      <c r="B72" s="8"/>
      <c r="C72" s="8"/>
      <c r="D72" s="8"/>
      <c r="E72" s="8"/>
      <c r="F72" s="8"/>
      <c r="G72" s="8"/>
      <c r="H72" s="8"/>
      <c r="I72" s="8"/>
      <c r="J72" s="8"/>
      <c r="K72" s="8"/>
      <c r="L72" s="8"/>
      <c r="M72" s="8"/>
      <c r="N72" s="8"/>
      <c r="O72" s="101"/>
      <c r="P72" s="101"/>
      <c r="Q72" s="101"/>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row>
    <row r="73" spans="1:49" s="4" customFormat="1" ht="22" x14ac:dyDescent="0.35">
      <c r="A73" s="15" t="s">
        <v>30</v>
      </c>
      <c r="B73" s="15" t="s">
        <v>31</v>
      </c>
      <c r="C73" s="15"/>
      <c r="D73" s="20" t="s">
        <v>66</v>
      </c>
      <c r="E73" s="15" t="s">
        <v>80</v>
      </c>
      <c r="F73" s="20" t="s">
        <v>67</v>
      </c>
      <c r="G73" s="20" t="s">
        <v>68</v>
      </c>
      <c r="H73" s="20" t="s">
        <v>64</v>
      </c>
      <c r="I73" s="20" t="s">
        <v>72</v>
      </c>
      <c r="J73" s="20" t="s">
        <v>183</v>
      </c>
      <c r="K73" s="104"/>
      <c r="L73" s="104"/>
      <c r="R7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c r="AV73"/>
      <c r="AW73"/>
    </row>
    <row r="74" spans="1:49" x14ac:dyDescent="0.35">
      <c r="A74" s="8" t="s">
        <v>45</v>
      </c>
      <c r="B74" s="101" t="s">
        <v>100</v>
      </c>
      <c r="C74" s="21" t="s">
        <v>66</v>
      </c>
      <c r="D74" s="86">
        <f>1800000+250000+2000</f>
        <v>2052000</v>
      </c>
      <c r="E74" s="87"/>
      <c r="F74" s="87"/>
      <c r="G74" s="88"/>
      <c r="H74" s="87"/>
      <c r="I74" s="88"/>
      <c r="J74" s="88"/>
      <c r="K74" s="101"/>
      <c r="L74" s="101"/>
      <c r="S74" s="35">
        <f>NPV('Key Vars Assumptions'!$B$10,V74:AT74)</f>
        <v>1982608.6956521741</v>
      </c>
      <c r="T74" s="35">
        <f t="shared" ref="T74:T78" si="18">SUM(V74:AT74)</f>
        <v>2052000</v>
      </c>
      <c r="U74" s="33"/>
      <c r="V74" s="29">
        <f>2050000+2000</f>
        <v>2052000</v>
      </c>
      <c r="W74" s="29">
        <v>0</v>
      </c>
      <c r="X74" s="29">
        <v>0</v>
      </c>
      <c r="Y74" s="29">
        <v>0</v>
      </c>
      <c r="Z74" s="29">
        <v>0</v>
      </c>
      <c r="AA74" s="29">
        <v>0</v>
      </c>
      <c r="AB74" s="29">
        <v>0</v>
      </c>
      <c r="AC74" s="29">
        <v>0</v>
      </c>
      <c r="AD74" s="29">
        <v>0</v>
      </c>
      <c r="AE74" s="29">
        <v>0</v>
      </c>
      <c r="AF74" s="29">
        <v>0</v>
      </c>
      <c r="AG74" s="29">
        <v>0</v>
      </c>
      <c r="AH74" s="29">
        <v>0</v>
      </c>
      <c r="AI74" s="29">
        <v>0</v>
      </c>
      <c r="AJ74" s="29">
        <v>0</v>
      </c>
      <c r="AK74" s="29">
        <v>0</v>
      </c>
      <c r="AL74" s="29">
        <v>0</v>
      </c>
      <c r="AM74" s="29">
        <v>0</v>
      </c>
      <c r="AN74" s="29">
        <v>0</v>
      </c>
      <c r="AO74" s="29">
        <v>0</v>
      </c>
      <c r="AP74" s="29">
        <v>0</v>
      </c>
      <c r="AQ74" s="29">
        <v>0</v>
      </c>
      <c r="AR74" s="29">
        <v>0</v>
      </c>
      <c r="AS74" s="29">
        <v>0</v>
      </c>
      <c r="AT74" s="29">
        <v>0</v>
      </c>
    </row>
    <row r="75" spans="1:49" x14ac:dyDescent="0.35">
      <c r="A75" s="8" t="s">
        <v>82</v>
      </c>
      <c r="B75" s="101" t="s">
        <v>100</v>
      </c>
      <c r="C75" s="18" t="s">
        <v>80</v>
      </c>
      <c r="D75" s="87"/>
      <c r="E75" s="86">
        <v>82000</v>
      </c>
      <c r="F75" s="87"/>
      <c r="G75" s="88"/>
      <c r="H75" s="87"/>
      <c r="I75" s="88"/>
      <c r="J75" s="88"/>
      <c r="K75" s="104"/>
      <c r="L75" s="104"/>
      <c r="S75" s="35">
        <f>NPV('Key Vars Assumptions'!$B$10,V75:AT75)</f>
        <v>79227.053140096628</v>
      </c>
      <c r="T75" s="35">
        <f t="shared" ref="T75" si="19">SUM(V75:AT75)</f>
        <v>82000</v>
      </c>
      <c r="U75" s="33"/>
      <c r="V75" s="29">
        <v>82000</v>
      </c>
      <c r="W75" s="29">
        <v>0</v>
      </c>
      <c r="X75" s="29">
        <v>0</v>
      </c>
      <c r="Y75" s="29">
        <v>0</v>
      </c>
      <c r="Z75" s="29">
        <v>0</v>
      </c>
      <c r="AA75" s="29">
        <v>0</v>
      </c>
      <c r="AB75" s="29">
        <v>0</v>
      </c>
      <c r="AC75" s="29">
        <v>0</v>
      </c>
      <c r="AD75" s="29">
        <v>0</v>
      </c>
      <c r="AE75" s="29">
        <v>0</v>
      </c>
      <c r="AF75" s="29">
        <v>0</v>
      </c>
      <c r="AG75" s="29">
        <v>0</v>
      </c>
      <c r="AH75" s="29">
        <v>0</v>
      </c>
      <c r="AI75" s="29">
        <v>0</v>
      </c>
      <c r="AJ75" s="29">
        <v>0</v>
      </c>
      <c r="AK75" s="29">
        <v>0</v>
      </c>
      <c r="AL75" s="29">
        <v>0</v>
      </c>
      <c r="AM75" s="29">
        <v>0</v>
      </c>
      <c r="AN75" s="29">
        <v>0</v>
      </c>
      <c r="AO75" s="29">
        <v>0</v>
      </c>
      <c r="AP75" s="29">
        <v>0</v>
      </c>
      <c r="AQ75" s="29">
        <v>0</v>
      </c>
      <c r="AR75" s="29">
        <v>0</v>
      </c>
      <c r="AS75" s="29">
        <v>0</v>
      </c>
      <c r="AT75" s="29">
        <v>0</v>
      </c>
    </row>
    <row r="76" spans="1:49" x14ac:dyDescent="0.35">
      <c r="A76" s="8" t="s">
        <v>45</v>
      </c>
      <c r="B76" s="101" t="s">
        <v>100</v>
      </c>
      <c r="C76" s="10" t="s">
        <v>67</v>
      </c>
      <c r="D76" s="87"/>
      <c r="E76" s="87"/>
      <c r="F76" s="86">
        <v>2083493</v>
      </c>
      <c r="G76" s="88"/>
      <c r="H76" s="87"/>
      <c r="I76" s="88"/>
      <c r="J76" s="88"/>
      <c r="K76" s="101"/>
      <c r="L76" s="101"/>
      <c r="S76" s="35">
        <f>NPV('Key Vars Assumptions'!$B$10,V76:AT76)</f>
        <v>1945616.4671287548</v>
      </c>
      <c r="T76" s="35">
        <f t="shared" si="18"/>
        <v>2083493</v>
      </c>
      <c r="U76" s="33"/>
      <c r="V76" s="29">
        <v>20000</v>
      </c>
      <c r="W76" s="29">
        <v>2063493</v>
      </c>
      <c r="X76" s="29">
        <v>0</v>
      </c>
      <c r="Y76" s="29">
        <v>0</v>
      </c>
      <c r="Z76" s="29">
        <v>0</v>
      </c>
      <c r="AA76" s="29">
        <v>0</v>
      </c>
      <c r="AB76" s="29">
        <v>0</v>
      </c>
      <c r="AC76" s="29">
        <v>0</v>
      </c>
      <c r="AD76" s="29">
        <v>0</v>
      </c>
      <c r="AE76" s="29">
        <v>0</v>
      </c>
      <c r="AF76" s="29">
        <v>0</v>
      </c>
      <c r="AG76" s="29">
        <v>0</v>
      </c>
      <c r="AH76" s="29">
        <v>0</v>
      </c>
      <c r="AI76" s="29">
        <v>0</v>
      </c>
      <c r="AJ76" s="29">
        <v>0</v>
      </c>
      <c r="AK76" s="29">
        <v>0</v>
      </c>
      <c r="AL76" s="29">
        <v>0</v>
      </c>
      <c r="AM76" s="29">
        <v>0</v>
      </c>
      <c r="AN76" s="29">
        <v>0</v>
      </c>
      <c r="AO76" s="29">
        <v>0</v>
      </c>
      <c r="AP76" s="29">
        <v>0</v>
      </c>
      <c r="AQ76" s="29">
        <v>0</v>
      </c>
      <c r="AR76" s="29">
        <v>0</v>
      </c>
      <c r="AS76" s="29">
        <v>0</v>
      </c>
      <c r="AT76" s="29">
        <v>0</v>
      </c>
    </row>
    <row r="77" spans="1:49" x14ac:dyDescent="0.35">
      <c r="A77" s="8" t="s">
        <v>45</v>
      </c>
      <c r="B77" s="101" t="s">
        <v>100</v>
      </c>
      <c r="C77" s="22" t="s">
        <v>69</v>
      </c>
      <c r="D77" s="87"/>
      <c r="E77" s="87"/>
      <c r="F77" s="87"/>
      <c r="G77" s="86">
        <v>200000</v>
      </c>
      <c r="H77" s="87"/>
      <c r="I77" s="88"/>
      <c r="J77" s="88"/>
      <c r="K77" s="104"/>
      <c r="L77" s="104"/>
      <c r="S77" s="35">
        <f>NPV('Key Vars Assumptions'!$B$10,V77:AT77)</f>
        <v>186702.14007328061</v>
      </c>
      <c r="T77" s="35">
        <f t="shared" si="18"/>
        <v>200000</v>
      </c>
      <c r="U77" s="33"/>
      <c r="V77" s="29">
        <v>0</v>
      </c>
      <c r="W77" s="29">
        <v>200000</v>
      </c>
      <c r="X77" s="29">
        <v>0</v>
      </c>
      <c r="Y77" s="29">
        <v>0</v>
      </c>
      <c r="Z77" s="29">
        <v>0</v>
      </c>
      <c r="AA77" s="29">
        <v>0</v>
      </c>
      <c r="AB77" s="29">
        <v>0</v>
      </c>
      <c r="AC77" s="29">
        <v>0</v>
      </c>
      <c r="AD77" s="29">
        <v>0</v>
      </c>
      <c r="AE77" s="29">
        <v>0</v>
      </c>
      <c r="AF77" s="29">
        <v>0</v>
      </c>
      <c r="AG77" s="29">
        <v>0</v>
      </c>
      <c r="AH77" s="29">
        <v>0</v>
      </c>
      <c r="AI77" s="29">
        <v>0</v>
      </c>
      <c r="AJ77" s="29">
        <v>0</v>
      </c>
      <c r="AK77" s="29">
        <v>0</v>
      </c>
      <c r="AL77" s="29">
        <v>0</v>
      </c>
      <c r="AM77" s="29">
        <v>0</v>
      </c>
      <c r="AN77" s="29">
        <v>0</v>
      </c>
      <c r="AO77" s="29">
        <v>0</v>
      </c>
      <c r="AP77" s="29">
        <v>0</v>
      </c>
      <c r="AQ77" s="29">
        <v>0</v>
      </c>
      <c r="AR77" s="29">
        <v>0</v>
      </c>
      <c r="AS77" s="29">
        <v>0</v>
      </c>
      <c r="AT77" s="29">
        <v>0</v>
      </c>
    </row>
    <row r="78" spans="1:49" x14ac:dyDescent="0.35">
      <c r="A78" s="8" t="s">
        <v>45</v>
      </c>
      <c r="B78" s="101" t="s">
        <v>100</v>
      </c>
      <c r="C78" s="10" t="s">
        <v>64</v>
      </c>
      <c r="D78" s="87"/>
      <c r="E78" s="87"/>
      <c r="F78" s="87"/>
      <c r="G78" s="87"/>
      <c r="H78" s="86">
        <v>54400</v>
      </c>
      <c r="I78" s="88"/>
      <c r="J78" s="88"/>
      <c r="K78" s="101"/>
      <c r="L78" s="101"/>
      <c r="S78" s="35">
        <f>NPV('Key Vars Assumptions'!$B$10,V78:AT78)</f>
        <v>50782.982099932327</v>
      </c>
      <c r="T78" s="35">
        <f t="shared" si="18"/>
        <v>54400</v>
      </c>
      <c r="U78" s="33"/>
      <c r="V78" s="29">
        <v>0</v>
      </c>
      <c r="W78" s="29">
        <v>54400</v>
      </c>
      <c r="X78" s="29">
        <v>0</v>
      </c>
      <c r="Y78" s="29">
        <v>0</v>
      </c>
      <c r="Z78" s="29">
        <v>0</v>
      </c>
      <c r="AA78" s="29">
        <v>0</v>
      </c>
      <c r="AB78" s="29">
        <v>0</v>
      </c>
      <c r="AC78" s="29">
        <v>0</v>
      </c>
      <c r="AD78" s="29">
        <v>0</v>
      </c>
      <c r="AE78" s="29">
        <v>0</v>
      </c>
      <c r="AF78" s="29">
        <v>0</v>
      </c>
      <c r="AG78" s="29">
        <v>0</v>
      </c>
      <c r="AH78" s="29">
        <v>0</v>
      </c>
      <c r="AI78" s="29">
        <v>0</v>
      </c>
      <c r="AJ78" s="29">
        <v>0</v>
      </c>
      <c r="AK78" s="29">
        <v>0</v>
      </c>
      <c r="AL78" s="29">
        <v>0</v>
      </c>
      <c r="AM78" s="29">
        <v>0</v>
      </c>
      <c r="AN78" s="29">
        <v>0</v>
      </c>
      <c r="AO78" s="29">
        <v>0</v>
      </c>
      <c r="AP78" s="29">
        <v>0</v>
      </c>
      <c r="AQ78" s="29">
        <v>0</v>
      </c>
      <c r="AR78" s="29">
        <v>0</v>
      </c>
      <c r="AS78" s="29">
        <v>0</v>
      </c>
      <c r="AT78" s="29">
        <v>0</v>
      </c>
    </row>
    <row r="79" spans="1:49" x14ac:dyDescent="0.35">
      <c r="A79" s="8" t="s">
        <v>45</v>
      </c>
      <c r="B79" s="101" t="s">
        <v>100</v>
      </c>
      <c r="C79" s="8" t="s">
        <v>72</v>
      </c>
      <c r="D79" s="87"/>
      <c r="E79" s="87"/>
      <c r="F79" s="87"/>
      <c r="G79" s="87"/>
      <c r="H79" s="87"/>
      <c r="I79" s="86">
        <v>50000</v>
      </c>
      <c r="J79" s="88"/>
      <c r="K79" s="104"/>
      <c r="L79" s="104"/>
      <c r="S79" s="35">
        <f>NPV('Key Vars Assumptions'!$B$10,V79:AT79)</f>
        <v>46675.535018320152</v>
      </c>
      <c r="T79" s="35">
        <f t="shared" ref="T79" si="20">SUM(V79:AT79)</f>
        <v>50000</v>
      </c>
      <c r="U79" s="33"/>
      <c r="V79" s="29">
        <v>0</v>
      </c>
      <c r="W79" s="29">
        <v>50000</v>
      </c>
      <c r="X79" s="29">
        <v>0</v>
      </c>
      <c r="Y79" s="29">
        <v>0</v>
      </c>
      <c r="Z79" s="29">
        <v>0</v>
      </c>
      <c r="AA79" s="29">
        <v>0</v>
      </c>
      <c r="AB79" s="29">
        <v>0</v>
      </c>
      <c r="AC79" s="29">
        <v>0</v>
      </c>
      <c r="AD79" s="29">
        <v>0</v>
      </c>
      <c r="AE79" s="29">
        <v>0</v>
      </c>
      <c r="AF79" s="29">
        <v>0</v>
      </c>
      <c r="AG79" s="29">
        <v>0</v>
      </c>
      <c r="AH79" s="29">
        <v>0</v>
      </c>
      <c r="AI79" s="29">
        <v>0</v>
      </c>
      <c r="AJ79" s="29">
        <v>0</v>
      </c>
      <c r="AK79" s="29">
        <v>0</v>
      </c>
      <c r="AL79" s="29">
        <v>0</v>
      </c>
      <c r="AM79" s="29">
        <v>0</v>
      </c>
      <c r="AN79" s="29">
        <v>0</v>
      </c>
      <c r="AO79" s="29">
        <v>0</v>
      </c>
      <c r="AP79" s="29">
        <v>0</v>
      </c>
      <c r="AQ79" s="29">
        <v>0</v>
      </c>
      <c r="AR79" s="29">
        <v>0</v>
      </c>
      <c r="AS79" s="29">
        <v>0</v>
      </c>
      <c r="AT79" s="29">
        <v>0</v>
      </c>
    </row>
    <row r="80" spans="1:49" s="104" customFormat="1" x14ac:dyDescent="0.35">
      <c r="A80" s="101" t="s">
        <v>45</v>
      </c>
      <c r="B80" s="101" t="s">
        <v>100</v>
      </c>
      <c r="C80" s="101" t="s">
        <v>183</v>
      </c>
      <c r="D80" s="87"/>
      <c r="E80" s="87"/>
      <c r="F80" s="87"/>
      <c r="G80" s="87"/>
      <c r="H80" s="87"/>
      <c r="I80" s="87"/>
      <c r="J80" s="86">
        <v>-1536297</v>
      </c>
      <c r="S80" s="102">
        <f>NPV('Key Vars Assumptions'!$B$10,V80:AT80)</f>
        <v>-650079.6532850709</v>
      </c>
      <c r="T80" s="102">
        <f t="shared" ref="T80" si="21">SUM(V80:AT80)</f>
        <v>-1536297.48</v>
      </c>
      <c r="U80" s="33"/>
      <c r="V80" s="105">
        <v>0</v>
      </c>
      <c r="W80" s="105">
        <v>0</v>
      </c>
      <c r="X80" s="105">
        <v>0</v>
      </c>
      <c r="Y80" s="105">
        <v>0</v>
      </c>
      <c r="Z80" s="105">
        <v>0</v>
      </c>
      <c r="AA80" s="105">
        <v>0</v>
      </c>
      <c r="AB80" s="105">
        <v>0</v>
      </c>
      <c r="AC80" s="105">
        <v>0</v>
      </c>
      <c r="AD80" s="105">
        <v>0</v>
      </c>
      <c r="AE80" s="105">
        <v>0</v>
      </c>
      <c r="AF80" s="105">
        <v>0</v>
      </c>
      <c r="AG80" s="105">
        <v>0</v>
      </c>
      <c r="AH80" s="105">
        <v>0</v>
      </c>
      <c r="AI80" s="105">
        <v>0</v>
      </c>
      <c r="AJ80" s="105">
        <v>0</v>
      </c>
      <c r="AK80" s="105">
        <v>0</v>
      </c>
      <c r="AL80" s="105">
        <v>0</v>
      </c>
      <c r="AM80" s="105">
        <v>0</v>
      </c>
      <c r="AN80" s="105">
        <v>0</v>
      </c>
      <c r="AO80" s="105">
        <v>0</v>
      </c>
      <c r="AP80" s="105">
        <v>0</v>
      </c>
      <c r="AQ80" s="105">
        <v>0</v>
      </c>
      <c r="AR80" s="105">
        <v>0</v>
      </c>
      <c r="AS80" s="105">
        <v>0</v>
      </c>
      <c r="AT80" s="105">
        <v>-1536297.48</v>
      </c>
    </row>
    <row r="81" spans="1:48" x14ac:dyDescent="0.35">
      <c r="A81" s="8"/>
      <c r="B81" s="8"/>
      <c r="C81" s="8"/>
      <c r="D81" s="54"/>
      <c r="E81" s="53"/>
      <c r="F81" s="54"/>
      <c r="G81" s="54"/>
      <c r="H81" s="54"/>
      <c r="I81" s="54"/>
      <c r="J81" s="101"/>
      <c r="K81" s="101"/>
      <c r="L81" s="101"/>
      <c r="S81" s="31"/>
      <c r="T81" s="31"/>
      <c r="U81" s="33"/>
      <c r="V81" s="31"/>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31"/>
    </row>
    <row r="82" spans="1:48" ht="15" thickBot="1" x14ac:dyDescent="0.4">
      <c r="A82" s="8"/>
      <c r="B82" s="8"/>
      <c r="C82" s="8" t="s">
        <v>54</v>
      </c>
      <c r="D82" s="89">
        <f t="shared" ref="D82:J82" si="22">SUM(D74:D81)</f>
        <v>2052000</v>
      </c>
      <c r="E82" s="89">
        <f t="shared" si="22"/>
        <v>82000</v>
      </c>
      <c r="F82" s="89">
        <f t="shared" si="22"/>
        <v>2083493</v>
      </c>
      <c r="G82" s="89">
        <f t="shared" si="22"/>
        <v>200000</v>
      </c>
      <c r="H82" s="89">
        <f t="shared" si="22"/>
        <v>54400</v>
      </c>
      <c r="I82" s="89">
        <f t="shared" si="22"/>
        <v>50000</v>
      </c>
      <c r="J82" s="89">
        <f t="shared" si="22"/>
        <v>-1536297</v>
      </c>
      <c r="K82" s="104"/>
      <c r="L82" s="104"/>
      <c r="S82" s="32">
        <f>SUM(S74:S81)</f>
        <v>3641533.2198274885</v>
      </c>
      <c r="T82" s="32">
        <f>SUM(T74:T81)</f>
        <v>2985595.52</v>
      </c>
      <c r="U82" s="33"/>
      <c r="V82" s="32">
        <f>SUM(V74:V81)</f>
        <v>2154000</v>
      </c>
      <c r="W82" s="32">
        <f t="shared" ref="W82:AT82" si="23">SUM(W74:W81)</f>
        <v>2367893</v>
      </c>
      <c r="X82" s="32">
        <f t="shared" si="23"/>
        <v>0</v>
      </c>
      <c r="Y82" s="32">
        <f t="shared" si="23"/>
        <v>0</v>
      </c>
      <c r="Z82" s="32">
        <f t="shared" si="23"/>
        <v>0</v>
      </c>
      <c r="AA82" s="32">
        <f t="shared" si="23"/>
        <v>0</v>
      </c>
      <c r="AB82" s="32">
        <f t="shared" si="23"/>
        <v>0</v>
      </c>
      <c r="AC82" s="32">
        <f t="shared" si="23"/>
        <v>0</v>
      </c>
      <c r="AD82" s="32">
        <f t="shared" si="23"/>
        <v>0</v>
      </c>
      <c r="AE82" s="32">
        <f t="shared" si="23"/>
        <v>0</v>
      </c>
      <c r="AF82" s="32">
        <f t="shared" si="23"/>
        <v>0</v>
      </c>
      <c r="AG82" s="32">
        <f t="shared" si="23"/>
        <v>0</v>
      </c>
      <c r="AH82" s="32">
        <f t="shared" si="23"/>
        <v>0</v>
      </c>
      <c r="AI82" s="32">
        <f t="shared" si="23"/>
        <v>0</v>
      </c>
      <c r="AJ82" s="32">
        <f t="shared" si="23"/>
        <v>0</v>
      </c>
      <c r="AK82" s="32">
        <f t="shared" si="23"/>
        <v>0</v>
      </c>
      <c r="AL82" s="32">
        <f t="shared" si="23"/>
        <v>0</v>
      </c>
      <c r="AM82" s="32">
        <f t="shared" si="23"/>
        <v>0</v>
      </c>
      <c r="AN82" s="32">
        <f t="shared" si="23"/>
        <v>0</v>
      </c>
      <c r="AO82" s="32">
        <f t="shared" si="23"/>
        <v>0</v>
      </c>
      <c r="AP82" s="32">
        <f t="shared" si="23"/>
        <v>0</v>
      </c>
      <c r="AQ82" s="32">
        <f t="shared" si="23"/>
        <v>0</v>
      </c>
      <c r="AR82" s="32">
        <f t="shared" si="23"/>
        <v>0</v>
      </c>
      <c r="AS82" s="32">
        <f t="shared" si="23"/>
        <v>0</v>
      </c>
      <c r="AT82" s="32">
        <f t="shared" si="23"/>
        <v>-1536297.48</v>
      </c>
    </row>
    <row r="83" spans="1:48" x14ac:dyDescent="0.35">
      <c r="A83" s="8"/>
      <c r="B83" s="8"/>
      <c r="C83" s="8"/>
      <c r="D83" s="57"/>
      <c r="E83" s="57"/>
      <c r="F83" s="57"/>
      <c r="G83" s="57"/>
      <c r="H83" s="57"/>
      <c r="I83" s="57"/>
      <c r="J83" s="57"/>
      <c r="K83" s="57"/>
      <c r="S83" s="12"/>
      <c r="T83" s="12"/>
      <c r="U83" s="8"/>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row>
    <row r="84" spans="1:48" s="28" customFormat="1" ht="15" thickBot="1" x14ac:dyDescent="0.4">
      <c r="A84" s="27"/>
      <c r="B84" s="27"/>
      <c r="C84" s="27"/>
      <c r="D84" s="27"/>
      <c r="E84" s="27"/>
      <c r="F84" s="27"/>
      <c r="G84" s="27"/>
      <c r="H84" s="27"/>
      <c r="I84" s="27"/>
      <c r="J84" s="27"/>
      <c r="K84" s="27"/>
      <c r="L84" s="27"/>
      <c r="M84" s="27"/>
      <c r="N84" s="27"/>
      <c r="O84" s="27"/>
      <c r="P84" s="27"/>
      <c r="Q84" s="27"/>
      <c r="S84" s="27"/>
      <c r="T84" s="27"/>
      <c r="U84" s="25">
        <v>1</v>
      </c>
      <c r="V84" s="25">
        <f>+U84/(1+'Key Vars Assumptions'!$B$10)</f>
        <v>0.96618357487922713</v>
      </c>
      <c r="W84" s="25">
        <f>+V84/(1+'Key Vars Assumptions'!$B$10)</f>
        <v>0.93351070036640305</v>
      </c>
      <c r="X84" s="25">
        <f>+W84/(1+'Key Vars Assumptions'!$B$10)</f>
        <v>0.90194270566802237</v>
      </c>
      <c r="Y84" s="25">
        <f>+X84/(1+'Key Vars Assumptions'!$B$10)</f>
        <v>0.87144222769857238</v>
      </c>
      <c r="Z84" s="25">
        <f>+Y84/(1+'Key Vars Assumptions'!$B$10)</f>
        <v>0.84197316685852408</v>
      </c>
      <c r="AA84" s="25">
        <f>+Z84/(1+'Key Vars Assumptions'!$B$10)</f>
        <v>0.81350064430775282</v>
      </c>
      <c r="AB84" s="25">
        <f>+AA84/(1+'Key Vars Assumptions'!$B$10)</f>
        <v>0.78599096068381924</v>
      </c>
      <c r="AC84" s="25">
        <f>+AB84/(1+'Key Vars Assumptions'!$B$10)</f>
        <v>0.75941155621625056</v>
      </c>
      <c r="AD84" s="25">
        <f>+AC84/(1+'Key Vars Assumptions'!$B$10)</f>
        <v>0.73373097218961414</v>
      </c>
      <c r="AE84" s="25">
        <f>+AD84/(1+'Key Vars Assumptions'!$B$10)</f>
        <v>0.70891881370977217</v>
      </c>
      <c r="AF84" s="25">
        <f>+AE84/(1+'Key Vars Assumptions'!$B$10)</f>
        <v>0.68494571372924851</v>
      </c>
      <c r="AG84" s="25">
        <f>+AF84/(1+'Key Vars Assumptions'!$B$10)</f>
        <v>0.66178329828912907</v>
      </c>
      <c r="AH84" s="25">
        <f>+AG84/(1+'Key Vars Assumptions'!$B$10)</f>
        <v>0.63940415293635666</v>
      </c>
      <c r="AI84" s="25">
        <f>+AH84/(1+'Key Vars Assumptions'!$B$10)</f>
        <v>0.61778179027667313</v>
      </c>
      <c r="AJ84" s="25">
        <f>+AI84/(1+'Key Vars Assumptions'!$B$10)</f>
        <v>0.59689061862480497</v>
      </c>
      <c r="AK84" s="25">
        <f>+AJ84/(1+'Key Vars Assumptions'!$B$10)</f>
        <v>0.57670591171478747</v>
      </c>
      <c r="AL84" s="25">
        <f>+AK84/(1+'Key Vars Assumptions'!$B$10)</f>
        <v>0.55720377943457733</v>
      </c>
      <c r="AM84" s="25">
        <f>+AL84/(1+'Key Vars Assumptions'!$B$10)</f>
        <v>0.53836113955031628</v>
      </c>
      <c r="AN84" s="25">
        <f>+AM84/(1+'Key Vars Assumptions'!$B$10)</f>
        <v>0.520155690386779</v>
      </c>
      <c r="AO84" s="25">
        <f>+AN84/(1+'Key Vars Assumptions'!$B$10)</f>
        <v>0.50256588443167061</v>
      </c>
      <c r="AP84" s="25">
        <f>+AO84/(1+'Key Vars Assumptions'!$B$10)</f>
        <v>0.48557090283253201</v>
      </c>
      <c r="AQ84" s="25">
        <f>+AP84/(1+'Key Vars Assumptions'!$B$10)</f>
        <v>0.46915063075606961</v>
      </c>
      <c r="AR84" s="25">
        <f>+AQ84/(1+'Key Vars Assumptions'!$B$10)</f>
        <v>0.45328563358074364</v>
      </c>
      <c r="AS84" s="25">
        <f>+AR84/(1+'Key Vars Assumptions'!$B$10)</f>
        <v>0.43795713389443836</v>
      </c>
      <c r="AT84" s="25">
        <f>+AS84/(1+'Key Vars Assumptions'!$B$10)</f>
        <v>0.42314698926998878</v>
      </c>
    </row>
    <row r="85" spans="1:48" ht="15" thickBot="1" x14ac:dyDescent="0.4">
      <c r="A85" s="8"/>
      <c r="B85" s="8"/>
      <c r="C85" s="8"/>
      <c r="D85" s="191" t="s">
        <v>56</v>
      </c>
      <c r="E85" s="191"/>
      <c r="F85" s="191"/>
      <c r="G85" s="12"/>
      <c r="H85" s="12"/>
      <c r="I85" s="12"/>
      <c r="J85" s="12"/>
      <c r="K85" s="12"/>
      <c r="L85" s="12"/>
      <c r="M85" s="12"/>
      <c r="N85" s="12"/>
      <c r="O85" s="12"/>
      <c r="P85" s="12"/>
      <c r="Q85" s="12"/>
      <c r="S85" s="37">
        <f>SUM(V85:AT85)</f>
        <v>3641533.2198274876</v>
      </c>
      <c r="T85" s="30"/>
      <c r="U85" s="30"/>
      <c r="V85" s="30">
        <f>+V82*V84</f>
        <v>2081159.4202898552</v>
      </c>
      <c r="W85" s="30">
        <f t="shared" ref="W85:AS85" si="24">+W82*W84</f>
        <v>2210453.4528227034</v>
      </c>
      <c r="X85" s="30">
        <f t="shared" si="24"/>
        <v>0</v>
      </c>
      <c r="Y85" s="30">
        <f t="shared" si="24"/>
        <v>0</v>
      </c>
      <c r="Z85" s="30">
        <f t="shared" si="24"/>
        <v>0</v>
      </c>
      <c r="AA85" s="30">
        <f t="shared" si="24"/>
        <v>0</v>
      </c>
      <c r="AB85" s="30">
        <f t="shared" si="24"/>
        <v>0</v>
      </c>
      <c r="AC85" s="30">
        <f t="shared" si="24"/>
        <v>0</v>
      </c>
      <c r="AD85" s="30">
        <f t="shared" si="24"/>
        <v>0</v>
      </c>
      <c r="AE85" s="30">
        <f t="shared" si="24"/>
        <v>0</v>
      </c>
      <c r="AF85" s="30">
        <f t="shared" si="24"/>
        <v>0</v>
      </c>
      <c r="AG85" s="30">
        <f t="shared" si="24"/>
        <v>0</v>
      </c>
      <c r="AH85" s="30">
        <f t="shared" si="24"/>
        <v>0</v>
      </c>
      <c r="AI85" s="30">
        <f t="shared" si="24"/>
        <v>0</v>
      </c>
      <c r="AJ85" s="30">
        <f t="shared" si="24"/>
        <v>0</v>
      </c>
      <c r="AK85" s="30">
        <f t="shared" si="24"/>
        <v>0</v>
      </c>
      <c r="AL85" s="30">
        <f t="shared" si="24"/>
        <v>0</v>
      </c>
      <c r="AM85" s="30">
        <f t="shared" si="24"/>
        <v>0</v>
      </c>
      <c r="AN85" s="30">
        <f t="shared" si="24"/>
        <v>0</v>
      </c>
      <c r="AO85" s="30">
        <f t="shared" si="24"/>
        <v>0</v>
      </c>
      <c r="AP85" s="30">
        <f t="shared" si="24"/>
        <v>0</v>
      </c>
      <c r="AQ85" s="30">
        <f t="shared" si="24"/>
        <v>0</v>
      </c>
      <c r="AR85" s="30">
        <f t="shared" si="24"/>
        <v>0</v>
      </c>
      <c r="AS85" s="30">
        <f t="shared" si="24"/>
        <v>0</v>
      </c>
      <c r="AT85" s="30">
        <f>+AT82*AT84</f>
        <v>-650079.65328507079</v>
      </c>
      <c r="AU85" s="33"/>
      <c r="AV85" s="33"/>
    </row>
    <row r="86" spans="1:48" ht="15" thickBot="1" x14ac:dyDescent="0.4">
      <c r="A86" s="8"/>
      <c r="B86" s="8"/>
      <c r="C86" s="8"/>
      <c r="D86" s="8"/>
      <c r="E86" s="8"/>
      <c r="F86" s="8"/>
      <c r="G86" s="8"/>
      <c r="H86" s="8"/>
      <c r="I86" s="8"/>
      <c r="J86" s="8"/>
      <c r="K86" s="8"/>
      <c r="L86" s="8"/>
      <c r="M86" s="8"/>
      <c r="N86" s="8"/>
      <c r="O86" s="101"/>
      <c r="P86" s="101"/>
      <c r="Q86" s="10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3"/>
      <c r="AV86" s="33"/>
    </row>
    <row r="87" spans="1:48" ht="15" thickBot="1" x14ac:dyDescent="0.4">
      <c r="A87" s="8"/>
      <c r="B87" s="8"/>
      <c r="C87" s="8"/>
      <c r="D87" s="191" t="s">
        <v>58</v>
      </c>
      <c r="E87" s="191"/>
      <c r="F87" s="191"/>
      <c r="G87" s="8"/>
      <c r="H87" s="8"/>
      <c r="I87" s="8"/>
      <c r="J87" s="8"/>
      <c r="K87" s="8"/>
      <c r="L87" s="8"/>
      <c r="M87" s="8"/>
      <c r="N87" s="8"/>
      <c r="O87" s="101"/>
      <c r="P87" s="101"/>
      <c r="Q87" s="101"/>
      <c r="S87" s="37">
        <f>+S70+S85</f>
        <v>9352371.271716537</v>
      </c>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3"/>
      <c r="AV87" s="33"/>
    </row>
    <row r="89" spans="1:48" x14ac:dyDescent="0.35">
      <c r="A89" s="14" t="s">
        <v>129</v>
      </c>
      <c r="B89" s="101"/>
      <c r="C89" s="101"/>
    </row>
    <row r="90" spans="1:48" x14ac:dyDescent="0.35">
      <c r="A90" s="15" t="s">
        <v>30</v>
      </c>
      <c r="B90" s="15" t="s">
        <v>31</v>
      </c>
      <c r="C90" s="15"/>
      <c r="D90" s="15" t="s">
        <v>130</v>
      </c>
      <c r="S90" s="16" t="s">
        <v>49</v>
      </c>
      <c r="T90" s="16" t="s">
        <v>48</v>
      </c>
      <c r="U90" s="17"/>
      <c r="V90" s="16" t="s">
        <v>4</v>
      </c>
      <c r="W90" s="16" t="s">
        <v>5</v>
      </c>
      <c r="X90" s="16" t="s">
        <v>6</v>
      </c>
      <c r="Y90" s="16" t="s">
        <v>7</v>
      </c>
      <c r="Z90" s="16" t="s">
        <v>8</v>
      </c>
      <c r="AA90" s="16" t="s">
        <v>9</v>
      </c>
      <c r="AB90" s="16" t="s">
        <v>10</v>
      </c>
      <c r="AC90" s="16" t="s">
        <v>11</v>
      </c>
      <c r="AD90" s="16" t="s">
        <v>12</v>
      </c>
      <c r="AE90" s="16" t="s">
        <v>13</v>
      </c>
      <c r="AF90" s="16" t="s">
        <v>14</v>
      </c>
      <c r="AG90" s="16" t="s">
        <v>15</v>
      </c>
      <c r="AH90" s="16" t="s">
        <v>16</v>
      </c>
      <c r="AI90" s="16" t="s">
        <v>17</v>
      </c>
      <c r="AJ90" s="16" t="s">
        <v>18</v>
      </c>
      <c r="AK90" s="16" t="s">
        <v>19</v>
      </c>
      <c r="AL90" s="16" t="s">
        <v>20</v>
      </c>
      <c r="AM90" s="16" t="s">
        <v>21</v>
      </c>
      <c r="AN90" s="16" t="s">
        <v>22</v>
      </c>
      <c r="AO90" s="16" t="s">
        <v>23</v>
      </c>
      <c r="AP90" s="16" t="s">
        <v>24</v>
      </c>
      <c r="AQ90" s="16" t="s">
        <v>25</v>
      </c>
      <c r="AR90" s="16" t="s">
        <v>26</v>
      </c>
      <c r="AS90" s="16" t="s">
        <v>27</v>
      </c>
      <c r="AT90" s="16" t="s">
        <v>28</v>
      </c>
    </row>
    <row r="91" spans="1:48" x14ac:dyDescent="0.35">
      <c r="O91"/>
      <c r="P91"/>
      <c r="Q91"/>
    </row>
    <row r="92" spans="1:48" x14ac:dyDescent="0.35">
      <c r="A92" s="101" t="s">
        <v>45</v>
      </c>
      <c r="B92" s="101" t="s">
        <v>100</v>
      </c>
      <c r="C92" s="18" t="s">
        <v>130</v>
      </c>
      <c r="D92" s="99">
        <v>6723195</v>
      </c>
      <c r="S92" s="102">
        <f>NPV('Key Vars Assumptions'!$B$10,V92:AT92)</f>
        <v>4435933.2237978382</v>
      </c>
      <c r="T92" s="102">
        <f t="shared" ref="T92" si="25">SUM(V92:AT92)</f>
        <v>6723195</v>
      </c>
      <c r="V92" s="30">
        <v>56366</v>
      </c>
      <c r="W92" s="30">
        <v>198541</v>
      </c>
      <c r="X92" s="30">
        <v>313025</v>
      </c>
      <c r="Y92" s="30">
        <v>310914</v>
      </c>
      <c r="Z92" s="30">
        <v>310593</v>
      </c>
      <c r="AA92" s="30">
        <v>310699</v>
      </c>
      <c r="AB92" s="30">
        <v>310699</v>
      </c>
      <c r="AC92" s="30">
        <v>310699</v>
      </c>
      <c r="AD92" s="30">
        <v>310699</v>
      </c>
      <c r="AE92" s="30">
        <v>310699</v>
      </c>
      <c r="AF92" s="30">
        <v>310699</v>
      </c>
      <c r="AG92" s="30">
        <v>310699</v>
      </c>
      <c r="AH92" s="30">
        <v>277296</v>
      </c>
      <c r="AI92" s="30">
        <v>277296</v>
      </c>
      <c r="AJ92" s="30">
        <v>277296</v>
      </c>
      <c r="AK92" s="30">
        <v>277296</v>
      </c>
      <c r="AL92" s="30">
        <v>277296</v>
      </c>
      <c r="AM92" s="30">
        <v>277296</v>
      </c>
      <c r="AN92" s="30">
        <v>277296</v>
      </c>
      <c r="AO92" s="30">
        <v>277296</v>
      </c>
      <c r="AP92" s="30">
        <v>277296</v>
      </c>
      <c r="AQ92" s="30">
        <v>241875</v>
      </c>
      <c r="AR92" s="30">
        <v>207108</v>
      </c>
      <c r="AS92" s="30">
        <v>207108</v>
      </c>
      <c r="AT92" s="30">
        <v>207108</v>
      </c>
    </row>
    <row r="93" spans="1:48" x14ac:dyDescent="0.35">
      <c r="A93" s="104"/>
      <c r="B93" s="104"/>
      <c r="C93" s="104"/>
    </row>
    <row r="94" spans="1:48" ht="15" thickBot="1" x14ac:dyDescent="0.4">
      <c r="A94" s="104"/>
      <c r="B94" s="104"/>
      <c r="C94" s="104"/>
      <c r="U94" s="25">
        <v>1</v>
      </c>
      <c r="V94" s="25">
        <f>+U94/(1+'Key Vars Assumptions'!$B$10)</f>
        <v>0.96618357487922713</v>
      </c>
      <c r="W94" s="25">
        <f>+V94/(1+'Key Vars Assumptions'!$B$10)</f>
        <v>0.93351070036640305</v>
      </c>
      <c r="X94" s="25">
        <f>+W94/(1+'Key Vars Assumptions'!$B$10)</f>
        <v>0.90194270566802237</v>
      </c>
      <c r="Y94" s="25">
        <f>+X94/(1+'Key Vars Assumptions'!$B$10)</f>
        <v>0.87144222769857238</v>
      </c>
      <c r="Z94" s="25">
        <f>+Y94/(1+'Key Vars Assumptions'!$B$10)</f>
        <v>0.84197316685852408</v>
      </c>
      <c r="AA94" s="25">
        <f>+Z94/(1+'Key Vars Assumptions'!$B$10)</f>
        <v>0.81350064430775282</v>
      </c>
      <c r="AB94" s="25">
        <f>+AA94/(1+'Key Vars Assumptions'!$B$10)</f>
        <v>0.78599096068381924</v>
      </c>
      <c r="AC94" s="25">
        <f>+AB94/(1+'Key Vars Assumptions'!$B$10)</f>
        <v>0.75941155621625056</v>
      </c>
      <c r="AD94" s="25">
        <f>+AC94/(1+'Key Vars Assumptions'!$B$10)</f>
        <v>0.73373097218961414</v>
      </c>
      <c r="AE94" s="25">
        <f>+AD94/(1+'Key Vars Assumptions'!$B$10)</f>
        <v>0.70891881370977217</v>
      </c>
      <c r="AF94" s="25">
        <f>+AE94/(1+'Key Vars Assumptions'!$B$10)</f>
        <v>0.68494571372924851</v>
      </c>
      <c r="AG94" s="25">
        <f>+AF94/(1+'Key Vars Assumptions'!$B$10)</f>
        <v>0.66178329828912907</v>
      </c>
      <c r="AH94" s="25">
        <f>+AG94/(1+'Key Vars Assumptions'!$B$10)</f>
        <v>0.63940415293635666</v>
      </c>
      <c r="AI94" s="25">
        <f>+AH94/(1+'Key Vars Assumptions'!$B$10)</f>
        <v>0.61778179027667313</v>
      </c>
      <c r="AJ94" s="25">
        <f>+AI94/(1+'Key Vars Assumptions'!$B$10)</f>
        <v>0.59689061862480497</v>
      </c>
      <c r="AK94" s="25">
        <f>+AJ94/(1+'Key Vars Assumptions'!$B$10)</f>
        <v>0.57670591171478747</v>
      </c>
      <c r="AL94" s="25">
        <f>+AK94/(1+'Key Vars Assumptions'!$B$10)</f>
        <v>0.55720377943457733</v>
      </c>
      <c r="AM94" s="25">
        <f>+AL94/(1+'Key Vars Assumptions'!$B$10)</f>
        <v>0.53836113955031628</v>
      </c>
      <c r="AN94" s="25">
        <f>+AM94/(1+'Key Vars Assumptions'!$B$10)</f>
        <v>0.520155690386779</v>
      </c>
      <c r="AO94" s="25">
        <f>+AN94/(1+'Key Vars Assumptions'!$B$10)</f>
        <v>0.50256588443167061</v>
      </c>
      <c r="AP94" s="25">
        <f>+AO94/(1+'Key Vars Assumptions'!$B$10)</f>
        <v>0.48557090283253201</v>
      </c>
      <c r="AQ94" s="25">
        <f>+AP94/(1+'Key Vars Assumptions'!$B$10)</f>
        <v>0.46915063075606961</v>
      </c>
      <c r="AR94" s="25">
        <f>+AQ94/(1+'Key Vars Assumptions'!$B$10)</f>
        <v>0.45328563358074364</v>
      </c>
      <c r="AS94" s="25">
        <f>+AR94/(1+'Key Vars Assumptions'!$B$10)</f>
        <v>0.43795713389443836</v>
      </c>
      <c r="AT94" s="25">
        <f>+AS94/(1+'Key Vars Assumptions'!$B$10)</f>
        <v>0.42314698926998878</v>
      </c>
    </row>
    <row r="95" spans="1:48" ht="15" thickBot="1" x14ac:dyDescent="0.4">
      <c r="A95" s="104"/>
      <c r="B95" s="104"/>
      <c r="C95" s="104"/>
      <c r="S95" s="37">
        <f>SUM(V95:AT95)</f>
        <v>4435933.2237978373</v>
      </c>
      <c r="U95" s="30"/>
      <c r="V95" s="30">
        <f>+V92*V94</f>
        <v>54459.903381642514</v>
      </c>
      <c r="W95" s="30">
        <f t="shared" ref="W95:AS95" si="26">+W92*W94</f>
        <v>185340.14796144603</v>
      </c>
      <c r="X95" s="30">
        <f t="shared" si="26"/>
        <v>282330.61544173269</v>
      </c>
      <c r="Y95" s="30">
        <f t="shared" si="26"/>
        <v>270943.58878267393</v>
      </c>
      <c r="Z95" s="30">
        <f t="shared" si="26"/>
        <v>261510.97181408957</v>
      </c>
      <c r="AA95" s="30">
        <f t="shared" si="26"/>
        <v>252753.8366857745</v>
      </c>
      <c r="AB95" s="30">
        <f t="shared" si="26"/>
        <v>244206.60549350196</v>
      </c>
      <c r="AC95" s="30">
        <f t="shared" si="26"/>
        <v>235948.41110483283</v>
      </c>
      <c r="AD95" s="30">
        <f t="shared" si="26"/>
        <v>227969.47932834091</v>
      </c>
      <c r="AE95" s="30">
        <f t="shared" si="26"/>
        <v>220260.3665008125</v>
      </c>
      <c r="AF95" s="30">
        <f t="shared" si="26"/>
        <v>212811.94830996377</v>
      </c>
      <c r="AG95" s="30">
        <f t="shared" si="26"/>
        <v>205615.40899513412</v>
      </c>
      <c r="AH95" s="30">
        <f t="shared" si="26"/>
        <v>177304.21399263997</v>
      </c>
      <c r="AI95" s="30">
        <f t="shared" si="26"/>
        <v>171308.41931656035</v>
      </c>
      <c r="AJ95" s="30">
        <f t="shared" si="26"/>
        <v>165515.38098218391</v>
      </c>
      <c r="AK95" s="30">
        <f t="shared" si="26"/>
        <v>159918.24249486372</v>
      </c>
      <c r="AL95" s="30">
        <f t="shared" si="26"/>
        <v>154510.37922209056</v>
      </c>
      <c r="AM95" s="30">
        <f t="shared" si="26"/>
        <v>149285.3905527445</v>
      </c>
      <c r="AN95" s="30">
        <f t="shared" si="26"/>
        <v>144237.09232149227</v>
      </c>
      <c r="AO95" s="30">
        <f t="shared" si="26"/>
        <v>139359.50948936454</v>
      </c>
      <c r="AP95" s="30">
        <f t="shared" si="26"/>
        <v>134646.8690718498</v>
      </c>
      <c r="AQ95" s="30">
        <f t="shared" si="26"/>
        <v>113475.80881412434</v>
      </c>
      <c r="AR95" s="30">
        <f t="shared" si="26"/>
        <v>93879.080999640661</v>
      </c>
      <c r="AS95" s="30">
        <f t="shared" si="26"/>
        <v>90704.426086609339</v>
      </c>
      <c r="AT95" s="30">
        <f>+AT92*AT94</f>
        <v>87637.126653728832</v>
      </c>
    </row>
  </sheetData>
  <mergeCells count="3">
    <mergeCell ref="D70:F70"/>
    <mergeCell ref="D85:F85"/>
    <mergeCell ref="D87:F87"/>
  </mergeCells>
  <pageMargins left="0.25" right="0.25" top="0.75" bottom="0.75" header="0.3" footer="0.3"/>
  <pageSetup paperSize="8" scale="40" fitToHeight="0" orientation="landscape" horizontalDpi="4294967293"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7"/>
  <sheetViews>
    <sheetView topLeftCell="A13" workbookViewId="0">
      <selection activeCell="A9" sqref="A9"/>
    </sheetView>
  </sheetViews>
  <sheetFormatPr defaultRowHeight="14.5" x14ac:dyDescent="0.35"/>
  <cols>
    <col min="1" max="1" width="46.7265625" bestFit="1" customWidth="1"/>
    <col min="2" max="2" width="10.7265625" style="114" bestFit="1" customWidth="1"/>
    <col min="3" max="3" width="110.26953125" bestFit="1" customWidth="1"/>
  </cols>
  <sheetData>
    <row r="1" spans="1:6" ht="15.5" x14ac:dyDescent="0.35">
      <c r="A1" s="1" t="s">
        <v>257</v>
      </c>
    </row>
    <row r="2" spans="1:6" ht="15.5" x14ac:dyDescent="0.35">
      <c r="A2" s="1" t="s">
        <v>258</v>
      </c>
      <c r="B2" s="115"/>
      <c r="C2" s="2"/>
      <c r="D2" s="2"/>
      <c r="E2" s="2"/>
      <c r="F2" s="2"/>
    </row>
    <row r="4" spans="1:6" x14ac:dyDescent="0.35">
      <c r="A4" s="3" t="s">
        <v>0</v>
      </c>
      <c r="C4" s="180" t="s">
        <v>2</v>
      </c>
      <c r="D4" s="180"/>
      <c r="E4" s="180"/>
      <c r="F4" s="180"/>
    </row>
    <row r="5" spans="1:6" x14ac:dyDescent="0.35">
      <c r="A5" s="151" t="s">
        <v>255</v>
      </c>
      <c r="B5" s="116" t="s">
        <v>396</v>
      </c>
      <c r="C5" s="4"/>
      <c r="D5" s="4"/>
      <c r="E5" s="4"/>
      <c r="F5" s="4"/>
    </row>
    <row r="6" spans="1:6" x14ac:dyDescent="0.35">
      <c r="A6" s="151" t="s">
        <v>295</v>
      </c>
      <c r="B6" s="147">
        <v>30</v>
      </c>
      <c r="C6" s="4"/>
      <c r="D6" s="4"/>
      <c r="E6" s="4"/>
      <c r="F6" s="4"/>
    </row>
    <row r="7" spans="1:6" x14ac:dyDescent="0.35">
      <c r="A7" s="151" t="s">
        <v>1</v>
      </c>
      <c r="B7" s="117" t="s">
        <v>396</v>
      </c>
    </row>
    <row r="8" spans="1:6" s="104" customFormat="1" x14ac:dyDescent="0.35">
      <c r="A8" s="152" t="s">
        <v>377</v>
      </c>
      <c r="B8" s="114" t="s">
        <v>256</v>
      </c>
    </row>
    <row r="9" spans="1:6" s="104" customFormat="1" ht="15" thickBot="1" x14ac:dyDescent="0.4">
      <c r="A9" s="151" t="s">
        <v>378</v>
      </c>
      <c r="B9" s="117" t="s">
        <v>256</v>
      </c>
    </row>
    <row r="10" spans="1:6" ht="15" thickBot="1" x14ac:dyDescent="0.4">
      <c r="A10" s="114" t="s">
        <v>3</v>
      </c>
      <c r="B10" s="118">
        <v>3.5000000000000003E-2</v>
      </c>
      <c r="C10" s="181" t="s">
        <v>29</v>
      </c>
      <c r="D10" s="182"/>
      <c r="E10" s="182"/>
      <c r="F10" s="183"/>
    </row>
    <row r="13" spans="1:6" ht="18.5" x14ac:dyDescent="0.45">
      <c r="A13" s="145" t="s">
        <v>380</v>
      </c>
      <c r="C13" s="104"/>
    </row>
    <row r="14" spans="1:6" x14ac:dyDescent="0.35">
      <c r="A14" s="45" t="s">
        <v>381</v>
      </c>
      <c r="C14" s="104" t="s">
        <v>382</v>
      </c>
    </row>
    <row r="15" spans="1:6" x14ac:dyDescent="0.35">
      <c r="A15" s="45" t="s">
        <v>381</v>
      </c>
      <c r="C15" s="104" t="s">
        <v>383</v>
      </c>
    </row>
    <row r="16" spans="1:6" x14ac:dyDescent="0.35">
      <c r="A16" s="45" t="s">
        <v>381</v>
      </c>
      <c r="C16" s="146" t="s">
        <v>395</v>
      </c>
    </row>
    <row r="17" spans="1:3" x14ac:dyDescent="0.35">
      <c r="A17" s="45" t="s">
        <v>381</v>
      </c>
      <c r="C17" s="146" t="s">
        <v>397</v>
      </c>
    </row>
    <row r="18" spans="1:3" x14ac:dyDescent="0.35">
      <c r="A18" s="45" t="s">
        <v>381</v>
      </c>
      <c r="C18" s="104" t="s">
        <v>384</v>
      </c>
    </row>
    <row r="19" spans="1:3" x14ac:dyDescent="0.35">
      <c r="A19" s="45" t="s">
        <v>381</v>
      </c>
      <c r="C19" s="104" t="s">
        <v>385</v>
      </c>
    </row>
    <row r="20" spans="1:3" x14ac:dyDescent="0.35">
      <c r="A20" s="45" t="s">
        <v>381</v>
      </c>
      <c r="C20" s="4" t="s">
        <v>386</v>
      </c>
    </row>
    <row r="21" spans="1:3" x14ac:dyDescent="0.35">
      <c r="A21" s="45" t="s">
        <v>387</v>
      </c>
      <c r="C21" s="146" t="s">
        <v>398</v>
      </c>
    </row>
    <row r="22" spans="1:3" x14ac:dyDescent="0.35">
      <c r="A22" s="45" t="s">
        <v>387</v>
      </c>
      <c r="C22" s="104" t="s">
        <v>388</v>
      </c>
    </row>
    <row r="23" spans="1:3" x14ac:dyDescent="0.35">
      <c r="A23" s="45" t="s">
        <v>387</v>
      </c>
      <c r="C23" s="104" t="s">
        <v>389</v>
      </c>
    </row>
    <row r="24" spans="1:3" x14ac:dyDescent="0.35">
      <c r="A24" s="45" t="s">
        <v>387</v>
      </c>
      <c r="C24" s="104" t="s">
        <v>390</v>
      </c>
    </row>
    <row r="25" spans="1:3" x14ac:dyDescent="0.35">
      <c r="A25" s="45" t="s">
        <v>387</v>
      </c>
      <c r="C25" s="104" t="s">
        <v>391</v>
      </c>
    </row>
    <row r="26" spans="1:3" x14ac:dyDescent="0.35">
      <c r="A26" s="45" t="s">
        <v>392</v>
      </c>
      <c r="C26" s="104" t="s">
        <v>393</v>
      </c>
    </row>
    <row r="27" spans="1:3" x14ac:dyDescent="0.35">
      <c r="A27" s="45" t="s">
        <v>392</v>
      </c>
      <c r="C27" s="4" t="s">
        <v>394</v>
      </c>
    </row>
  </sheetData>
  <mergeCells count="2">
    <mergeCell ref="C4:F4"/>
    <mergeCell ref="C10:F10"/>
  </mergeCells>
  <pageMargins left="0.7" right="0.7" top="0.75" bottom="0.75" header="0.3" footer="0.3"/>
  <pageSetup paperSize="8" scale="99" fitToHeight="0" orientation="landscape" r:id="rId1"/>
  <ignoredErrors>
    <ignoredError sqref="B10" numberStoredAsText="1"/>
  </ignoredError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39997558519241921"/>
    <pageSetUpPr fitToPage="1"/>
  </sheetPr>
  <dimension ref="A1:AW162"/>
  <sheetViews>
    <sheetView zoomScaleNormal="100" workbookViewId="0">
      <pane xSplit="3" ySplit="4" topLeftCell="AD38" activePane="bottomRight" state="frozen"/>
      <selection pane="topRight"/>
      <selection pane="bottomLeft"/>
      <selection pane="bottomRight" activeCell="I88" sqref="I88"/>
    </sheetView>
  </sheetViews>
  <sheetFormatPr defaultRowHeight="14.5" x14ac:dyDescent="0.35"/>
  <cols>
    <col min="2" max="2" width="15.7265625" customWidth="1"/>
    <col min="3" max="3" width="25.54296875" bestFit="1" customWidth="1"/>
    <col min="4" max="4" width="10.81640625" bestFit="1" customWidth="1"/>
    <col min="5" max="5" width="10.81640625" customWidth="1"/>
    <col min="6" max="6" width="9.54296875" bestFit="1" customWidth="1"/>
    <col min="7" max="7" width="11.453125" customWidth="1"/>
    <col min="8" max="9" width="9.81640625" customWidth="1"/>
    <col min="11" max="11" width="10.81640625" bestFit="1" customWidth="1"/>
    <col min="12" max="14" width="10" customWidth="1"/>
    <col min="15" max="17" width="10" style="104" customWidth="1"/>
    <col min="19" max="20" width="11.7265625" bestFit="1" customWidth="1"/>
    <col min="22" max="22" width="9.7265625" bestFit="1" customWidth="1"/>
    <col min="23" max="23" width="11" bestFit="1" customWidth="1"/>
    <col min="24" max="24" width="9.7265625" bestFit="1" customWidth="1"/>
    <col min="25" max="46" width="9.54296875" bestFit="1" customWidth="1"/>
    <col min="48" max="48" width="18.54296875" customWidth="1"/>
  </cols>
  <sheetData>
    <row r="1" spans="1:48" ht="15.5" x14ac:dyDescent="0.35">
      <c r="A1" s="7" t="s">
        <v>173</v>
      </c>
    </row>
    <row r="2" spans="1:48" x14ac:dyDescent="0.35">
      <c r="A2" s="8" t="s">
        <v>46</v>
      </c>
      <c r="B2" s="8"/>
      <c r="C2" s="8"/>
      <c r="D2" s="8"/>
      <c r="E2" s="8"/>
      <c r="F2" s="8"/>
      <c r="G2" s="8"/>
      <c r="H2" s="8"/>
      <c r="I2" s="8"/>
      <c r="J2" s="8"/>
      <c r="K2" s="8"/>
      <c r="L2" s="8"/>
      <c r="M2" s="8"/>
      <c r="N2" s="8"/>
      <c r="O2" s="101"/>
      <c r="P2" s="101"/>
      <c r="Q2" s="101"/>
    </row>
    <row r="3" spans="1:48" s="4" customFormat="1" ht="22" x14ac:dyDescent="0.35">
      <c r="A3" s="15" t="s">
        <v>30</v>
      </c>
      <c r="B3" s="15" t="s">
        <v>31</v>
      </c>
      <c r="C3" s="15"/>
      <c r="D3" s="16" t="s">
        <v>32</v>
      </c>
      <c r="E3" s="16" t="s">
        <v>37</v>
      </c>
      <c r="F3" s="16" t="s">
        <v>35</v>
      </c>
      <c r="G3" s="16" t="s">
        <v>36</v>
      </c>
      <c r="H3" s="16" t="s">
        <v>38</v>
      </c>
      <c r="I3" s="16" t="s">
        <v>39</v>
      </c>
      <c r="J3" s="16" t="s">
        <v>40</v>
      </c>
      <c r="K3" s="16" t="s">
        <v>41</v>
      </c>
      <c r="L3" s="16" t="s">
        <v>42</v>
      </c>
      <c r="M3" s="16" t="s">
        <v>86</v>
      </c>
      <c r="N3" s="16" t="s">
        <v>91</v>
      </c>
      <c r="O3" s="16" t="s">
        <v>127</v>
      </c>
      <c r="P3" s="16" t="s">
        <v>52</v>
      </c>
      <c r="Q3" s="55" t="s">
        <v>51</v>
      </c>
      <c r="R3" s="17"/>
      <c r="S3" s="16" t="s">
        <v>49</v>
      </c>
      <c r="T3" s="16" t="s">
        <v>48</v>
      </c>
      <c r="U3" s="17"/>
      <c r="V3" s="16" t="s">
        <v>4</v>
      </c>
      <c r="W3" s="16" t="s">
        <v>5</v>
      </c>
      <c r="X3" s="16" t="s">
        <v>6</v>
      </c>
      <c r="Y3" s="16" t="s">
        <v>7</v>
      </c>
      <c r="Z3" s="16" t="s">
        <v>8</v>
      </c>
      <c r="AA3" s="16" t="s">
        <v>9</v>
      </c>
      <c r="AB3" s="16" t="s">
        <v>10</v>
      </c>
      <c r="AC3" s="16" t="s">
        <v>11</v>
      </c>
      <c r="AD3" s="16" t="s">
        <v>12</v>
      </c>
      <c r="AE3" s="16" t="s">
        <v>13</v>
      </c>
      <c r="AF3" s="16" t="s">
        <v>14</v>
      </c>
      <c r="AG3" s="16" t="s">
        <v>15</v>
      </c>
      <c r="AH3" s="16" t="s">
        <v>16</v>
      </c>
      <c r="AI3" s="16" t="s">
        <v>17</v>
      </c>
      <c r="AJ3" s="16" t="s">
        <v>18</v>
      </c>
      <c r="AK3" s="16" t="s">
        <v>19</v>
      </c>
      <c r="AL3" s="16" t="s">
        <v>20</v>
      </c>
      <c r="AM3" s="16" t="s">
        <v>21</v>
      </c>
      <c r="AN3" s="16" t="s">
        <v>22</v>
      </c>
      <c r="AO3" s="16" t="s">
        <v>23</v>
      </c>
      <c r="AP3" s="16" t="s">
        <v>24</v>
      </c>
      <c r="AQ3" s="16" t="s">
        <v>25</v>
      </c>
      <c r="AR3" s="16" t="s">
        <v>26</v>
      </c>
      <c r="AS3" s="16" t="s">
        <v>27</v>
      </c>
      <c r="AT3" s="16" t="s">
        <v>28</v>
      </c>
      <c r="AV3" s="16" t="s">
        <v>101</v>
      </c>
    </row>
    <row r="4" spans="1:48" x14ac:dyDescent="0.35">
      <c r="A4" s="8"/>
      <c r="B4" s="8"/>
      <c r="C4" s="8"/>
      <c r="D4" s="10"/>
      <c r="E4" s="10"/>
      <c r="F4" s="10"/>
      <c r="G4" s="10"/>
      <c r="H4" s="10"/>
      <c r="I4" s="10"/>
      <c r="J4" s="10"/>
      <c r="K4" s="10"/>
      <c r="L4" s="10"/>
      <c r="M4" s="10"/>
      <c r="N4" s="10"/>
      <c r="O4" s="103"/>
      <c r="P4" s="103"/>
      <c r="Q4" s="103"/>
      <c r="R4" s="6"/>
      <c r="S4" s="8"/>
      <c r="T4" s="8"/>
      <c r="U4" s="8"/>
      <c r="V4" s="8"/>
      <c r="W4" s="8"/>
      <c r="X4" s="8"/>
      <c r="Y4" s="8"/>
      <c r="Z4" s="8"/>
      <c r="AA4" s="8"/>
      <c r="AB4" s="8"/>
      <c r="AC4" s="8"/>
      <c r="AD4" s="8"/>
      <c r="AE4" s="8"/>
      <c r="AF4" s="8"/>
      <c r="AG4" s="8"/>
      <c r="AH4" s="8"/>
      <c r="AI4" s="8"/>
      <c r="AJ4" s="8"/>
      <c r="AK4" s="8"/>
      <c r="AL4" s="8"/>
      <c r="AM4" s="8"/>
      <c r="AN4" s="8"/>
      <c r="AO4" s="8"/>
      <c r="AP4" s="8"/>
      <c r="AQ4" s="8"/>
      <c r="AR4" s="8"/>
      <c r="AS4" s="8"/>
      <c r="AT4" s="8"/>
    </row>
    <row r="5" spans="1:48" x14ac:dyDescent="0.35">
      <c r="A5" s="8" t="s">
        <v>33</v>
      </c>
      <c r="B5" s="8" t="s">
        <v>34</v>
      </c>
      <c r="C5" s="8" t="s">
        <v>32</v>
      </c>
      <c r="D5" s="71">
        <f>+'Option 4A'!D5</f>
        <v>381500</v>
      </c>
      <c r="E5" s="72"/>
      <c r="F5" s="72"/>
      <c r="G5" s="72"/>
      <c r="H5" s="72"/>
      <c r="I5" s="72"/>
      <c r="J5" s="72"/>
      <c r="K5" s="72"/>
      <c r="L5" s="72"/>
      <c r="M5" s="72"/>
      <c r="N5" s="72"/>
      <c r="O5" s="72"/>
      <c r="P5" s="72"/>
      <c r="Q5" s="72"/>
      <c r="R5" s="96"/>
      <c r="S5" s="60">
        <f>NPV('Key Vars Assumptions'!$B$10,V5:AT5)</f>
        <v>354138.32734499755</v>
      </c>
      <c r="T5" s="60">
        <f t="shared" ref="T5:T13" si="0">SUM(V5:AT5)</f>
        <v>381500</v>
      </c>
      <c r="U5" s="31"/>
      <c r="V5" s="60">
        <f>+'Option 4A'!V5</f>
        <v>107750</v>
      </c>
      <c r="W5" s="60">
        <f>+'Option 4A'!W5</f>
        <v>99000</v>
      </c>
      <c r="X5" s="60">
        <f>+'Option 4A'!X5</f>
        <v>174750</v>
      </c>
      <c r="Y5" s="60">
        <f>+'Option 4A'!Y5</f>
        <v>0</v>
      </c>
      <c r="Z5" s="60">
        <f>+'Option 4A'!Z5</f>
        <v>0</v>
      </c>
      <c r="AA5" s="60">
        <f>+'Option 4A'!AA5</f>
        <v>0</v>
      </c>
      <c r="AB5" s="60">
        <f>+'Option 4A'!AB5</f>
        <v>0</v>
      </c>
      <c r="AC5" s="60">
        <f>+'Option 4A'!AC5</f>
        <v>0</v>
      </c>
      <c r="AD5" s="60">
        <f>+'Option 4A'!AD5</f>
        <v>0</v>
      </c>
      <c r="AE5" s="60">
        <f>+'Option 4A'!AE5</f>
        <v>0</v>
      </c>
      <c r="AF5" s="60">
        <f>+'Option 4A'!AF5</f>
        <v>0</v>
      </c>
      <c r="AG5" s="60">
        <f>+'Option 4A'!AG5</f>
        <v>0</v>
      </c>
      <c r="AH5" s="60">
        <f>+'Option 4A'!AH5</f>
        <v>0</v>
      </c>
      <c r="AI5" s="60">
        <f>+'Option 4A'!AI5</f>
        <v>0</v>
      </c>
      <c r="AJ5" s="60">
        <f>+'Option 4A'!AJ5</f>
        <v>0</v>
      </c>
      <c r="AK5" s="60">
        <f>+'Option 4A'!AK5</f>
        <v>0</v>
      </c>
      <c r="AL5" s="60">
        <f>+'Option 4A'!AL5</f>
        <v>0</v>
      </c>
      <c r="AM5" s="60">
        <f>+'Option 4A'!AM5</f>
        <v>0</v>
      </c>
      <c r="AN5" s="60">
        <f>+'Option 4A'!AN5</f>
        <v>0</v>
      </c>
      <c r="AO5" s="60">
        <f>+'Option 4A'!AO5</f>
        <v>0</v>
      </c>
      <c r="AP5" s="60">
        <f>+'Option 4A'!AP5</f>
        <v>0</v>
      </c>
      <c r="AQ5" s="60">
        <f>+'Option 4A'!AQ5</f>
        <v>0</v>
      </c>
      <c r="AR5" s="60">
        <f>+'Option 4A'!AR5</f>
        <v>0</v>
      </c>
      <c r="AS5" s="60">
        <f>+'Option 4A'!AS5</f>
        <v>0</v>
      </c>
      <c r="AT5" s="60">
        <f>+'Option 4A'!AT5</f>
        <v>0</v>
      </c>
      <c r="AU5" s="33"/>
      <c r="AV5" s="33"/>
    </row>
    <row r="6" spans="1:48" x14ac:dyDescent="0.35">
      <c r="A6" s="8" t="s">
        <v>33</v>
      </c>
      <c r="B6" s="8" t="s">
        <v>34</v>
      </c>
      <c r="C6" s="8" t="s">
        <v>37</v>
      </c>
      <c r="D6" s="73"/>
      <c r="E6" s="71">
        <f>+'Option 4A'!E6</f>
        <v>135011</v>
      </c>
      <c r="F6" s="73"/>
      <c r="G6" s="73"/>
      <c r="H6" s="73"/>
      <c r="I6" s="73"/>
      <c r="J6" s="73"/>
      <c r="K6" s="73"/>
      <c r="L6" s="73"/>
      <c r="M6" s="73"/>
      <c r="N6" s="73"/>
      <c r="O6" s="73"/>
      <c r="P6" s="73"/>
      <c r="Q6" s="73"/>
      <c r="R6" s="96"/>
      <c r="S6" s="60">
        <f>NPV('Key Vars Assumptions'!$B$10,V6:AT6)</f>
        <v>13530.042527726002</v>
      </c>
      <c r="T6" s="60">
        <f t="shared" si="0"/>
        <v>15001</v>
      </c>
      <c r="U6" s="31"/>
      <c r="V6" s="60">
        <f>+'Option 4A'!V6</f>
        <v>0</v>
      </c>
      <c r="W6" s="60">
        <f>+'Option 4A'!W6</f>
        <v>0</v>
      </c>
      <c r="X6" s="60">
        <f>+'Option 4A'!X6</f>
        <v>15001</v>
      </c>
      <c r="Y6" s="60">
        <f>+'Option 4A'!Y6</f>
        <v>0</v>
      </c>
      <c r="Z6" s="60">
        <f>+'Option 4A'!Z6</f>
        <v>0</v>
      </c>
      <c r="AA6" s="60">
        <f>+'Option 4A'!AA6</f>
        <v>0</v>
      </c>
      <c r="AB6" s="60">
        <f>+'Option 4A'!AB6</f>
        <v>0</v>
      </c>
      <c r="AC6" s="60">
        <f>+'Option 4A'!AC6</f>
        <v>0</v>
      </c>
      <c r="AD6" s="60">
        <f>+'Option 4A'!AD6</f>
        <v>0</v>
      </c>
      <c r="AE6" s="60">
        <f>+'Option 4A'!AE6</f>
        <v>0</v>
      </c>
      <c r="AF6" s="60">
        <f>+'Option 4A'!AF6</f>
        <v>0</v>
      </c>
      <c r="AG6" s="60">
        <f>+'Option 4A'!AG6</f>
        <v>0</v>
      </c>
      <c r="AH6" s="60">
        <f>+'Option 4A'!AH6</f>
        <v>0</v>
      </c>
      <c r="AI6" s="60">
        <f>+'Option 4A'!AI6</f>
        <v>0</v>
      </c>
      <c r="AJ6" s="60">
        <f>+'Option 4A'!AJ6</f>
        <v>0</v>
      </c>
      <c r="AK6" s="60">
        <f>+'Option 4A'!AK6</f>
        <v>0</v>
      </c>
      <c r="AL6" s="60">
        <f>+'Option 4A'!AL6</f>
        <v>0</v>
      </c>
      <c r="AM6" s="60">
        <f>+'Option 4A'!AM6</f>
        <v>0</v>
      </c>
      <c r="AN6" s="60">
        <f>+'Option 4A'!AN6</f>
        <v>0</v>
      </c>
      <c r="AO6" s="60">
        <f>+'Option 4A'!AO6</f>
        <v>0</v>
      </c>
      <c r="AP6" s="60">
        <f>+'Option 4A'!AP6</f>
        <v>0</v>
      </c>
      <c r="AQ6" s="60">
        <f>+'Option 4A'!AQ6</f>
        <v>0</v>
      </c>
      <c r="AR6" s="60">
        <f>+'Option 4A'!AR6</f>
        <v>0</v>
      </c>
      <c r="AS6" s="60">
        <f>+'Option 4A'!AS6</f>
        <v>0</v>
      </c>
      <c r="AT6" s="60">
        <f>+'Option 4A'!AT6</f>
        <v>0</v>
      </c>
      <c r="AU6" s="33"/>
      <c r="AV6" s="33"/>
    </row>
    <row r="7" spans="1:48" x14ac:dyDescent="0.35">
      <c r="A7" s="8" t="s">
        <v>33</v>
      </c>
      <c r="B7" s="8" t="s">
        <v>34</v>
      </c>
      <c r="C7" s="8" t="s">
        <v>35</v>
      </c>
      <c r="D7" s="73"/>
      <c r="E7" s="73"/>
      <c r="F7" s="71">
        <f>+'Option 4A'!F7</f>
        <v>6102</v>
      </c>
      <c r="G7" s="72"/>
      <c r="H7" s="73"/>
      <c r="I7" s="73"/>
      <c r="J7" s="73"/>
      <c r="K7" s="73"/>
      <c r="L7" s="73"/>
      <c r="M7" s="73"/>
      <c r="N7" s="73"/>
      <c r="O7" s="73"/>
      <c r="P7" s="73"/>
      <c r="Q7" s="73"/>
      <c r="R7" s="96"/>
      <c r="S7" s="60">
        <f>NPV('Key Vars Assumptions'!$B$10,V7:AT7)</f>
        <v>611.51715444291915</v>
      </c>
      <c r="T7" s="60">
        <f t="shared" si="0"/>
        <v>678</v>
      </c>
      <c r="U7" s="31"/>
      <c r="V7" s="60">
        <f>+'Option 4A'!V7</f>
        <v>0</v>
      </c>
      <c r="W7" s="60">
        <f>+'Option 4A'!W7</f>
        <v>0</v>
      </c>
      <c r="X7" s="60">
        <f>+'Option 4A'!X7</f>
        <v>678</v>
      </c>
      <c r="Y7" s="60">
        <f>+'Option 4A'!Y7</f>
        <v>0</v>
      </c>
      <c r="Z7" s="60">
        <f>+'Option 4A'!Z7</f>
        <v>0</v>
      </c>
      <c r="AA7" s="60">
        <f>+'Option 4A'!AA7</f>
        <v>0</v>
      </c>
      <c r="AB7" s="60">
        <f>+'Option 4A'!AB7</f>
        <v>0</v>
      </c>
      <c r="AC7" s="60">
        <f>+'Option 4A'!AC7</f>
        <v>0</v>
      </c>
      <c r="AD7" s="60">
        <f>+'Option 4A'!AD7</f>
        <v>0</v>
      </c>
      <c r="AE7" s="60">
        <f>+'Option 4A'!AE7</f>
        <v>0</v>
      </c>
      <c r="AF7" s="60">
        <f>+'Option 4A'!AF7</f>
        <v>0</v>
      </c>
      <c r="AG7" s="60">
        <f>+'Option 4A'!AG7</f>
        <v>0</v>
      </c>
      <c r="AH7" s="60">
        <f>+'Option 4A'!AH7</f>
        <v>0</v>
      </c>
      <c r="AI7" s="60">
        <f>+'Option 4A'!AI7</f>
        <v>0</v>
      </c>
      <c r="AJ7" s="60">
        <f>+'Option 4A'!AJ7</f>
        <v>0</v>
      </c>
      <c r="AK7" s="60">
        <f>+'Option 4A'!AK7</f>
        <v>0</v>
      </c>
      <c r="AL7" s="60">
        <f>+'Option 4A'!AL7</f>
        <v>0</v>
      </c>
      <c r="AM7" s="60">
        <f>+'Option 4A'!AM7</f>
        <v>0</v>
      </c>
      <c r="AN7" s="60">
        <f>+'Option 4A'!AN7</f>
        <v>0</v>
      </c>
      <c r="AO7" s="60">
        <f>+'Option 4A'!AO7</f>
        <v>0</v>
      </c>
      <c r="AP7" s="60">
        <f>+'Option 4A'!AP7</f>
        <v>0</v>
      </c>
      <c r="AQ7" s="60">
        <f>+'Option 4A'!AQ7</f>
        <v>0</v>
      </c>
      <c r="AR7" s="60">
        <f>+'Option 4A'!AR7</f>
        <v>0</v>
      </c>
      <c r="AS7" s="60">
        <f>+'Option 4A'!AS7</f>
        <v>0</v>
      </c>
      <c r="AT7" s="60">
        <f>+'Option 4A'!AT7</f>
        <v>0</v>
      </c>
      <c r="AU7" s="33"/>
      <c r="AV7" s="33"/>
    </row>
    <row r="8" spans="1:48" x14ac:dyDescent="0.35">
      <c r="A8" s="8" t="s">
        <v>33</v>
      </c>
      <c r="B8" s="8" t="s">
        <v>34</v>
      </c>
      <c r="C8" s="8" t="s">
        <v>36</v>
      </c>
      <c r="D8" s="73"/>
      <c r="E8" s="73"/>
      <c r="F8" s="73"/>
      <c r="G8" s="71">
        <f>+'Option 4A'!G8</f>
        <v>3632</v>
      </c>
      <c r="H8" s="73"/>
      <c r="I8" s="73"/>
      <c r="J8" s="73"/>
      <c r="K8" s="73"/>
      <c r="L8" s="73"/>
      <c r="M8" s="73"/>
      <c r="N8" s="73"/>
      <c r="O8" s="73"/>
      <c r="P8" s="73"/>
      <c r="Q8" s="73"/>
      <c r="R8" s="96"/>
      <c r="S8" s="60">
        <f>NPV('Key Vars Assumptions'!$B$10,V8:AT8)</f>
        <v>364.38485308988101</v>
      </c>
      <c r="T8" s="60">
        <f t="shared" si="0"/>
        <v>404</v>
      </c>
      <c r="U8" s="31"/>
      <c r="V8" s="60">
        <f>+'Option 4A'!V8</f>
        <v>0</v>
      </c>
      <c r="W8" s="60">
        <f>+'Option 4A'!W8</f>
        <v>0</v>
      </c>
      <c r="X8" s="60">
        <f>+'Option 4A'!X8</f>
        <v>404</v>
      </c>
      <c r="Y8" s="60">
        <f>+'Option 4A'!Y8</f>
        <v>0</v>
      </c>
      <c r="Z8" s="60">
        <f>+'Option 4A'!Z8</f>
        <v>0</v>
      </c>
      <c r="AA8" s="60">
        <f>+'Option 4A'!AA8</f>
        <v>0</v>
      </c>
      <c r="AB8" s="60">
        <f>+'Option 4A'!AB8</f>
        <v>0</v>
      </c>
      <c r="AC8" s="60">
        <f>+'Option 4A'!AC8</f>
        <v>0</v>
      </c>
      <c r="AD8" s="60">
        <f>+'Option 4A'!AD8</f>
        <v>0</v>
      </c>
      <c r="AE8" s="60">
        <f>+'Option 4A'!AE8</f>
        <v>0</v>
      </c>
      <c r="AF8" s="60">
        <f>+'Option 4A'!AF8</f>
        <v>0</v>
      </c>
      <c r="AG8" s="60">
        <f>+'Option 4A'!AG8</f>
        <v>0</v>
      </c>
      <c r="AH8" s="60">
        <f>+'Option 4A'!AH8</f>
        <v>0</v>
      </c>
      <c r="AI8" s="60">
        <f>+'Option 4A'!AI8</f>
        <v>0</v>
      </c>
      <c r="AJ8" s="60">
        <f>+'Option 4A'!AJ8</f>
        <v>0</v>
      </c>
      <c r="AK8" s="60">
        <f>+'Option 4A'!AK8</f>
        <v>0</v>
      </c>
      <c r="AL8" s="60">
        <f>+'Option 4A'!AL8</f>
        <v>0</v>
      </c>
      <c r="AM8" s="60">
        <f>+'Option 4A'!AM8</f>
        <v>0</v>
      </c>
      <c r="AN8" s="60">
        <f>+'Option 4A'!AN8</f>
        <v>0</v>
      </c>
      <c r="AO8" s="60">
        <f>+'Option 4A'!AO8</f>
        <v>0</v>
      </c>
      <c r="AP8" s="60">
        <f>+'Option 4A'!AP8</f>
        <v>0</v>
      </c>
      <c r="AQ8" s="60">
        <f>+'Option 4A'!AQ8</f>
        <v>0</v>
      </c>
      <c r="AR8" s="60">
        <f>+'Option 4A'!AR8</f>
        <v>0</v>
      </c>
      <c r="AS8" s="60">
        <f>+'Option 4A'!AS8</f>
        <v>0</v>
      </c>
      <c r="AT8" s="60">
        <f>+'Option 4A'!AT8</f>
        <v>0</v>
      </c>
      <c r="AU8" s="33"/>
      <c r="AV8" s="33"/>
    </row>
    <row r="9" spans="1:48" x14ac:dyDescent="0.35">
      <c r="A9" s="8" t="s">
        <v>33</v>
      </c>
      <c r="B9" s="8" t="s">
        <v>34</v>
      </c>
      <c r="C9" s="8" t="s">
        <v>38</v>
      </c>
      <c r="D9" s="73"/>
      <c r="E9" s="73"/>
      <c r="F9" s="73"/>
      <c r="G9" s="73"/>
      <c r="H9" s="71">
        <f>+'Option 4A'!H9</f>
        <v>15768</v>
      </c>
      <c r="I9" s="73"/>
      <c r="J9" s="73"/>
      <c r="K9" s="73"/>
      <c r="L9" s="73"/>
      <c r="M9" s="73"/>
      <c r="N9" s="73"/>
      <c r="O9" s="73"/>
      <c r="P9" s="73"/>
      <c r="Q9" s="73"/>
      <c r="R9" s="96"/>
      <c r="S9" s="60">
        <f>NPV('Key Vars Assumptions'!$B$10,V9:AT9)</f>
        <v>1580.2036203303751</v>
      </c>
      <c r="T9" s="60">
        <f t="shared" si="0"/>
        <v>1752</v>
      </c>
      <c r="U9" s="31"/>
      <c r="V9" s="60">
        <f>+'Option 4A'!V9</f>
        <v>0</v>
      </c>
      <c r="W9" s="60">
        <f>+'Option 4A'!W9</f>
        <v>0</v>
      </c>
      <c r="X9" s="60">
        <f>+'Option 4A'!X9</f>
        <v>1752</v>
      </c>
      <c r="Y9" s="60">
        <f>+'Option 4A'!Y9</f>
        <v>0</v>
      </c>
      <c r="Z9" s="60">
        <f>+'Option 4A'!Z9</f>
        <v>0</v>
      </c>
      <c r="AA9" s="60">
        <f>+'Option 4A'!AA9</f>
        <v>0</v>
      </c>
      <c r="AB9" s="60">
        <f>+'Option 4A'!AB9</f>
        <v>0</v>
      </c>
      <c r="AC9" s="60">
        <f>+'Option 4A'!AC9</f>
        <v>0</v>
      </c>
      <c r="AD9" s="60">
        <f>+'Option 4A'!AD9</f>
        <v>0</v>
      </c>
      <c r="AE9" s="60">
        <f>+'Option 4A'!AE9</f>
        <v>0</v>
      </c>
      <c r="AF9" s="60">
        <f>+'Option 4A'!AF9</f>
        <v>0</v>
      </c>
      <c r="AG9" s="60">
        <f>+'Option 4A'!AG9</f>
        <v>0</v>
      </c>
      <c r="AH9" s="60">
        <f>+'Option 4A'!AH9</f>
        <v>0</v>
      </c>
      <c r="AI9" s="60">
        <f>+'Option 4A'!AI9</f>
        <v>0</v>
      </c>
      <c r="AJ9" s="60">
        <f>+'Option 4A'!AJ9</f>
        <v>0</v>
      </c>
      <c r="AK9" s="60">
        <f>+'Option 4A'!AK9</f>
        <v>0</v>
      </c>
      <c r="AL9" s="60">
        <f>+'Option 4A'!AL9</f>
        <v>0</v>
      </c>
      <c r="AM9" s="60">
        <f>+'Option 4A'!AM9</f>
        <v>0</v>
      </c>
      <c r="AN9" s="60">
        <f>+'Option 4A'!AN9</f>
        <v>0</v>
      </c>
      <c r="AO9" s="60">
        <f>+'Option 4A'!AO9</f>
        <v>0</v>
      </c>
      <c r="AP9" s="60">
        <f>+'Option 4A'!AP9</f>
        <v>0</v>
      </c>
      <c r="AQ9" s="60">
        <f>+'Option 4A'!AQ9</f>
        <v>0</v>
      </c>
      <c r="AR9" s="60">
        <f>+'Option 4A'!AR9</f>
        <v>0</v>
      </c>
      <c r="AS9" s="60">
        <f>+'Option 4A'!AS9</f>
        <v>0</v>
      </c>
      <c r="AT9" s="60">
        <f>+'Option 4A'!AT9</f>
        <v>0</v>
      </c>
      <c r="AU9" s="33"/>
      <c r="AV9" s="33"/>
    </row>
    <row r="10" spans="1:48" x14ac:dyDescent="0.35">
      <c r="A10" s="8" t="s">
        <v>33</v>
      </c>
      <c r="B10" s="8" t="s">
        <v>34</v>
      </c>
      <c r="C10" s="8" t="s">
        <v>39</v>
      </c>
      <c r="D10" s="73"/>
      <c r="E10" s="73"/>
      <c r="F10" s="73"/>
      <c r="G10" s="73"/>
      <c r="H10" s="73"/>
      <c r="I10" s="71">
        <f>+'Option 4A'!I10</f>
        <v>0</v>
      </c>
      <c r="J10" s="73"/>
      <c r="K10" s="73"/>
      <c r="L10" s="73"/>
      <c r="M10" s="73"/>
      <c r="N10" s="73"/>
      <c r="O10" s="73"/>
      <c r="P10" s="73"/>
      <c r="Q10" s="73"/>
      <c r="R10" s="96"/>
      <c r="S10" s="60">
        <f>NPV('Key Vars Assumptions'!$B$10,V10:AT10)</f>
        <v>0</v>
      </c>
      <c r="T10" s="60">
        <f t="shared" si="0"/>
        <v>0</v>
      </c>
      <c r="U10" s="31"/>
      <c r="V10" s="60">
        <f>+'Option 4A'!V10</f>
        <v>0</v>
      </c>
      <c r="W10" s="60">
        <f>+'Option 4A'!W10</f>
        <v>0</v>
      </c>
      <c r="X10" s="60">
        <f>+'Option 4A'!X10</f>
        <v>0</v>
      </c>
      <c r="Y10" s="60">
        <f>+'Option 4A'!Y10</f>
        <v>0</v>
      </c>
      <c r="Z10" s="60">
        <f>+'Option 4A'!Z10</f>
        <v>0</v>
      </c>
      <c r="AA10" s="60">
        <f>+'Option 4A'!AA10</f>
        <v>0</v>
      </c>
      <c r="AB10" s="60">
        <f>+'Option 4A'!AB10</f>
        <v>0</v>
      </c>
      <c r="AC10" s="60">
        <f>+'Option 4A'!AC10</f>
        <v>0</v>
      </c>
      <c r="AD10" s="60">
        <f>+'Option 4A'!AD10</f>
        <v>0</v>
      </c>
      <c r="AE10" s="60">
        <f>+'Option 4A'!AE10</f>
        <v>0</v>
      </c>
      <c r="AF10" s="60">
        <f>+'Option 4A'!AF10</f>
        <v>0</v>
      </c>
      <c r="AG10" s="60">
        <f>+'Option 4A'!AG10</f>
        <v>0</v>
      </c>
      <c r="AH10" s="60">
        <f>+'Option 4A'!AH10</f>
        <v>0</v>
      </c>
      <c r="AI10" s="60">
        <f>+'Option 4A'!AI10</f>
        <v>0</v>
      </c>
      <c r="AJ10" s="60">
        <f>+'Option 4A'!AJ10</f>
        <v>0</v>
      </c>
      <c r="AK10" s="60">
        <f>+'Option 4A'!AK10</f>
        <v>0</v>
      </c>
      <c r="AL10" s="60">
        <f>+'Option 4A'!AL10</f>
        <v>0</v>
      </c>
      <c r="AM10" s="60">
        <f>+'Option 4A'!AM10</f>
        <v>0</v>
      </c>
      <c r="AN10" s="60">
        <f>+'Option 4A'!AN10</f>
        <v>0</v>
      </c>
      <c r="AO10" s="60">
        <f>+'Option 4A'!AO10</f>
        <v>0</v>
      </c>
      <c r="AP10" s="60">
        <f>+'Option 4A'!AP10</f>
        <v>0</v>
      </c>
      <c r="AQ10" s="60">
        <f>+'Option 4A'!AQ10</f>
        <v>0</v>
      </c>
      <c r="AR10" s="60">
        <f>+'Option 4A'!AR10</f>
        <v>0</v>
      </c>
      <c r="AS10" s="60">
        <f>+'Option 4A'!AS10</f>
        <v>0</v>
      </c>
      <c r="AT10" s="60">
        <f>+'Option 4A'!AT10</f>
        <v>0</v>
      </c>
      <c r="AU10" s="33"/>
      <c r="AV10" s="33"/>
    </row>
    <row r="11" spans="1:48" x14ac:dyDescent="0.35">
      <c r="A11" s="8" t="s">
        <v>33</v>
      </c>
      <c r="B11" s="8" t="s">
        <v>34</v>
      </c>
      <c r="C11" s="8" t="s">
        <v>40</v>
      </c>
      <c r="D11" s="73"/>
      <c r="E11" s="73"/>
      <c r="F11" s="73"/>
      <c r="G11" s="73"/>
      <c r="H11" s="73"/>
      <c r="I11" s="73"/>
      <c r="J11" s="71">
        <f>+'Option 4A'!J11</f>
        <v>20745</v>
      </c>
      <c r="K11" s="72"/>
      <c r="L11" s="72"/>
      <c r="M11" s="72"/>
      <c r="N11" s="72"/>
      <c r="O11" s="72"/>
      <c r="P11" s="72"/>
      <c r="Q11" s="72"/>
      <c r="R11" s="96"/>
      <c r="S11" s="60">
        <f>NPV('Key Vars Assumptions'!$B$10,V11:AT11)</f>
        <v>2078.9779365647914</v>
      </c>
      <c r="T11" s="60">
        <f t="shared" si="0"/>
        <v>2305</v>
      </c>
      <c r="U11" s="31"/>
      <c r="V11" s="60">
        <f>+'Option 4A'!V11</f>
        <v>0</v>
      </c>
      <c r="W11" s="60">
        <f>+'Option 4A'!W11</f>
        <v>0</v>
      </c>
      <c r="X11" s="60">
        <f>+'Option 4A'!X11</f>
        <v>2305</v>
      </c>
      <c r="Y11" s="60">
        <f>+'Option 4A'!Y11</f>
        <v>0</v>
      </c>
      <c r="Z11" s="60">
        <f>+'Option 4A'!Z11</f>
        <v>0</v>
      </c>
      <c r="AA11" s="60">
        <f>+'Option 4A'!AA11</f>
        <v>0</v>
      </c>
      <c r="AB11" s="60">
        <f>+'Option 4A'!AB11</f>
        <v>0</v>
      </c>
      <c r="AC11" s="60">
        <f>+'Option 4A'!AC11</f>
        <v>0</v>
      </c>
      <c r="AD11" s="60">
        <f>+'Option 4A'!AD11</f>
        <v>0</v>
      </c>
      <c r="AE11" s="60">
        <f>+'Option 4A'!AE11</f>
        <v>0</v>
      </c>
      <c r="AF11" s="60">
        <f>+'Option 4A'!AF11</f>
        <v>0</v>
      </c>
      <c r="AG11" s="60">
        <f>+'Option 4A'!AG11</f>
        <v>0</v>
      </c>
      <c r="AH11" s="60">
        <f>+'Option 4A'!AH11</f>
        <v>0</v>
      </c>
      <c r="AI11" s="60">
        <f>+'Option 4A'!AI11</f>
        <v>0</v>
      </c>
      <c r="AJ11" s="60">
        <f>+'Option 4A'!AJ11</f>
        <v>0</v>
      </c>
      <c r="AK11" s="60">
        <f>+'Option 4A'!AK11</f>
        <v>0</v>
      </c>
      <c r="AL11" s="60">
        <f>+'Option 4A'!AL11</f>
        <v>0</v>
      </c>
      <c r="AM11" s="60">
        <f>+'Option 4A'!AM11</f>
        <v>0</v>
      </c>
      <c r="AN11" s="60">
        <f>+'Option 4A'!AN11</f>
        <v>0</v>
      </c>
      <c r="AO11" s="60">
        <f>+'Option 4A'!AO11</f>
        <v>0</v>
      </c>
      <c r="AP11" s="60">
        <f>+'Option 4A'!AP11</f>
        <v>0</v>
      </c>
      <c r="AQ11" s="60">
        <f>+'Option 4A'!AQ11</f>
        <v>0</v>
      </c>
      <c r="AR11" s="60">
        <f>+'Option 4A'!AR11</f>
        <v>0</v>
      </c>
      <c r="AS11" s="60">
        <f>+'Option 4A'!AS11</f>
        <v>0</v>
      </c>
      <c r="AT11" s="60">
        <f>+'Option 4A'!AT11</f>
        <v>0</v>
      </c>
      <c r="AU11" s="33"/>
      <c r="AV11" s="33"/>
    </row>
    <row r="12" spans="1:48" x14ac:dyDescent="0.35">
      <c r="A12" s="8" t="s">
        <v>33</v>
      </c>
      <c r="B12" s="8" t="s">
        <v>34</v>
      </c>
      <c r="C12" s="8" t="s">
        <v>71</v>
      </c>
      <c r="D12" s="73"/>
      <c r="E12" s="73"/>
      <c r="F12" s="73"/>
      <c r="G12" s="73"/>
      <c r="H12" s="73"/>
      <c r="I12" s="73"/>
      <c r="J12" s="73"/>
      <c r="K12" s="71">
        <f>+'Option 4A'!K12</f>
        <v>20214</v>
      </c>
      <c r="L12" s="72"/>
      <c r="M12" s="72"/>
      <c r="N12" s="72"/>
      <c r="O12" s="72"/>
      <c r="P12" s="72"/>
      <c r="Q12" s="72"/>
      <c r="R12" s="96"/>
      <c r="S12" s="60">
        <f>NPV('Key Vars Assumptions'!$B$10,V12:AT12)</f>
        <v>19092.616685737124</v>
      </c>
      <c r="T12" s="60">
        <f t="shared" si="0"/>
        <v>20214</v>
      </c>
      <c r="U12" s="31"/>
      <c r="V12" s="60">
        <f>+'Option 4A'!V12</f>
        <v>8984</v>
      </c>
      <c r="W12" s="60">
        <f>+'Option 4A'!W12</f>
        <v>8984</v>
      </c>
      <c r="X12" s="60">
        <f>+'Option 4A'!X12</f>
        <v>2246</v>
      </c>
      <c r="Y12" s="60">
        <f>+'Option 4A'!Y12</f>
        <v>0</v>
      </c>
      <c r="Z12" s="60">
        <f>+'Option 4A'!Z12</f>
        <v>0</v>
      </c>
      <c r="AA12" s="60">
        <f>+'Option 4A'!AA12</f>
        <v>0</v>
      </c>
      <c r="AB12" s="60">
        <f>+'Option 4A'!AB12</f>
        <v>0</v>
      </c>
      <c r="AC12" s="60">
        <f>+'Option 4A'!AC12</f>
        <v>0</v>
      </c>
      <c r="AD12" s="60">
        <f>+'Option 4A'!AD12</f>
        <v>0</v>
      </c>
      <c r="AE12" s="60">
        <f>+'Option 4A'!AE12</f>
        <v>0</v>
      </c>
      <c r="AF12" s="60">
        <f>+'Option 4A'!AF12</f>
        <v>0</v>
      </c>
      <c r="AG12" s="60">
        <f>+'Option 4A'!AG12</f>
        <v>0</v>
      </c>
      <c r="AH12" s="60">
        <f>+'Option 4A'!AH12</f>
        <v>0</v>
      </c>
      <c r="AI12" s="60">
        <f>+'Option 4A'!AI12</f>
        <v>0</v>
      </c>
      <c r="AJ12" s="60">
        <f>+'Option 4A'!AJ12</f>
        <v>0</v>
      </c>
      <c r="AK12" s="60">
        <f>+'Option 4A'!AK12</f>
        <v>0</v>
      </c>
      <c r="AL12" s="60">
        <f>+'Option 4A'!AL12</f>
        <v>0</v>
      </c>
      <c r="AM12" s="60">
        <f>+'Option 4A'!AM12</f>
        <v>0</v>
      </c>
      <c r="AN12" s="60">
        <f>+'Option 4A'!AN12</f>
        <v>0</v>
      </c>
      <c r="AO12" s="60">
        <f>+'Option 4A'!AO12</f>
        <v>0</v>
      </c>
      <c r="AP12" s="60">
        <f>+'Option 4A'!AP12</f>
        <v>0</v>
      </c>
      <c r="AQ12" s="60">
        <f>+'Option 4A'!AQ12</f>
        <v>0</v>
      </c>
      <c r="AR12" s="60">
        <f>+'Option 4A'!AR12</f>
        <v>0</v>
      </c>
      <c r="AS12" s="60">
        <f>+'Option 4A'!AS12</f>
        <v>0</v>
      </c>
      <c r="AT12" s="60">
        <f>+'Option 4A'!AT12</f>
        <v>0</v>
      </c>
      <c r="AU12" s="33"/>
      <c r="AV12" s="33"/>
    </row>
    <row r="13" spans="1:48" x14ac:dyDescent="0.35">
      <c r="A13" s="8" t="s">
        <v>33</v>
      </c>
      <c r="B13" s="8" t="s">
        <v>34</v>
      </c>
      <c r="C13" s="8" t="s">
        <v>42</v>
      </c>
      <c r="D13" s="73"/>
      <c r="E13" s="73"/>
      <c r="F13" s="73"/>
      <c r="G13" s="73"/>
      <c r="H13" s="73"/>
      <c r="I13" s="73"/>
      <c r="J13" s="73"/>
      <c r="K13" s="73"/>
      <c r="L13" s="71">
        <f>+'Option 4A'!L13</f>
        <v>2500</v>
      </c>
      <c r="M13" s="72"/>
      <c r="N13" s="72"/>
      <c r="O13" s="72"/>
      <c r="P13" s="72"/>
      <c r="Q13" s="72"/>
      <c r="R13" s="96"/>
      <c r="S13" s="60">
        <f>NPV('Key Vars Assumptions'!$B$10,V13:AT13)</f>
        <v>450.97135283401116</v>
      </c>
      <c r="T13" s="60">
        <f t="shared" si="0"/>
        <v>500</v>
      </c>
      <c r="U13" s="31"/>
      <c r="V13" s="60">
        <f>+'Option 4A'!V13</f>
        <v>0</v>
      </c>
      <c r="W13" s="60">
        <f>+'Option 4A'!W13</f>
        <v>0</v>
      </c>
      <c r="X13" s="60">
        <f>+'Option 4A'!X13</f>
        <v>500</v>
      </c>
      <c r="Y13" s="60">
        <f>+'Option 4A'!Y13</f>
        <v>0</v>
      </c>
      <c r="Z13" s="60">
        <f>+'Option 4A'!Z13</f>
        <v>0</v>
      </c>
      <c r="AA13" s="60">
        <f>+'Option 4A'!AA13</f>
        <v>0</v>
      </c>
      <c r="AB13" s="60">
        <f>+'Option 4A'!AB13</f>
        <v>0</v>
      </c>
      <c r="AC13" s="60">
        <f>+'Option 4A'!AC13</f>
        <v>0</v>
      </c>
      <c r="AD13" s="60">
        <f>+'Option 4A'!AD13</f>
        <v>0</v>
      </c>
      <c r="AE13" s="60">
        <f>+'Option 4A'!AE13</f>
        <v>0</v>
      </c>
      <c r="AF13" s="60">
        <f>+'Option 4A'!AF13</f>
        <v>0</v>
      </c>
      <c r="AG13" s="60">
        <f>+'Option 4A'!AG13</f>
        <v>0</v>
      </c>
      <c r="AH13" s="60">
        <f>+'Option 4A'!AH13</f>
        <v>0</v>
      </c>
      <c r="AI13" s="60">
        <f>+'Option 4A'!AI13</f>
        <v>0</v>
      </c>
      <c r="AJ13" s="60">
        <f>+'Option 4A'!AJ13</f>
        <v>0</v>
      </c>
      <c r="AK13" s="60">
        <f>+'Option 4A'!AK13</f>
        <v>0</v>
      </c>
      <c r="AL13" s="60">
        <f>+'Option 4A'!AL13</f>
        <v>0</v>
      </c>
      <c r="AM13" s="60">
        <f>+'Option 4A'!AM13</f>
        <v>0</v>
      </c>
      <c r="AN13" s="60">
        <f>+'Option 4A'!AN13</f>
        <v>0</v>
      </c>
      <c r="AO13" s="60">
        <f>+'Option 4A'!AO13</f>
        <v>0</v>
      </c>
      <c r="AP13" s="60">
        <f>+'Option 4A'!AP13</f>
        <v>0</v>
      </c>
      <c r="AQ13" s="60">
        <f>+'Option 4A'!AQ13</f>
        <v>0</v>
      </c>
      <c r="AR13" s="60">
        <f>+'Option 4A'!AR13</f>
        <v>0</v>
      </c>
      <c r="AS13" s="60">
        <f>+'Option 4A'!AS13</f>
        <v>0</v>
      </c>
      <c r="AT13" s="60">
        <f>+'Option 4A'!AT13</f>
        <v>0</v>
      </c>
      <c r="AU13" s="33"/>
      <c r="AV13" s="33"/>
    </row>
    <row r="14" spans="1:48" x14ac:dyDescent="0.35">
      <c r="A14" s="8" t="s">
        <v>33</v>
      </c>
      <c r="B14" s="8" t="s">
        <v>34</v>
      </c>
      <c r="C14" s="8" t="s">
        <v>86</v>
      </c>
      <c r="D14" s="73"/>
      <c r="E14" s="73"/>
      <c r="F14" s="73"/>
      <c r="G14" s="73"/>
      <c r="H14" s="73"/>
      <c r="I14" s="73"/>
      <c r="J14" s="73"/>
      <c r="K14" s="73"/>
      <c r="L14" s="73"/>
      <c r="M14" s="71">
        <f>+'Option 4A'!M14</f>
        <v>14816</v>
      </c>
      <c r="N14" s="73"/>
      <c r="O14" s="73"/>
      <c r="P14" s="73"/>
      <c r="Q14" s="73"/>
      <c r="R14" s="96"/>
      <c r="S14" s="60">
        <f>NPV('Key Vars Assumptions'!$B$10,V14:AT14)</f>
        <v>0</v>
      </c>
      <c r="T14" s="60">
        <f t="shared" ref="T14:T15" si="1">SUM(V14:AT14)</f>
        <v>0</v>
      </c>
      <c r="U14" s="31"/>
      <c r="V14" s="60">
        <f>+'Option 4A'!V14</f>
        <v>0</v>
      </c>
      <c r="W14" s="60">
        <f>+'Option 4A'!W14</f>
        <v>0</v>
      </c>
      <c r="X14" s="60">
        <f>+'Option 4A'!X14</f>
        <v>0</v>
      </c>
      <c r="Y14" s="60">
        <f>+'Option 4A'!Y14</f>
        <v>0</v>
      </c>
      <c r="Z14" s="60">
        <f>+'Option 4A'!Z14</f>
        <v>0</v>
      </c>
      <c r="AA14" s="60">
        <f>+'Option 4A'!AA14</f>
        <v>0</v>
      </c>
      <c r="AB14" s="60">
        <f>+'Option 4A'!AB14</f>
        <v>0</v>
      </c>
      <c r="AC14" s="60">
        <f>+'Option 4A'!AC14</f>
        <v>0</v>
      </c>
      <c r="AD14" s="60">
        <f>+'Option 4A'!AD14</f>
        <v>0</v>
      </c>
      <c r="AE14" s="60">
        <f>+'Option 4A'!AE14</f>
        <v>0</v>
      </c>
      <c r="AF14" s="60">
        <f>+'Option 4A'!AF14</f>
        <v>0</v>
      </c>
      <c r="AG14" s="60">
        <f>+'Option 4A'!AG14</f>
        <v>0</v>
      </c>
      <c r="AH14" s="60">
        <f>+'Option 4A'!AH14</f>
        <v>0</v>
      </c>
      <c r="AI14" s="60">
        <f>+'Option 4A'!AI14</f>
        <v>0</v>
      </c>
      <c r="AJ14" s="60">
        <f>+'Option 4A'!AJ14</f>
        <v>0</v>
      </c>
      <c r="AK14" s="60">
        <f>+'Option 4A'!AK14</f>
        <v>0</v>
      </c>
      <c r="AL14" s="60">
        <f>+'Option 4A'!AL14</f>
        <v>0</v>
      </c>
      <c r="AM14" s="60">
        <f>+'Option 4A'!AM14</f>
        <v>0</v>
      </c>
      <c r="AN14" s="60">
        <f>+'Option 4A'!AN14</f>
        <v>0</v>
      </c>
      <c r="AO14" s="60">
        <f>+'Option 4A'!AO14</f>
        <v>0</v>
      </c>
      <c r="AP14" s="60">
        <f>+'Option 4A'!AP14</f>
        <v>0</v>
      </c>
      <c r="AQ14" s="60">
        <f>+'Option 4A'!AQ14</f>
        <v>0</v>
      </c>
      <c r="AR14" s="60">
        <f>+'Option 4A'!AR14</f>
        <v>0</v>
      </c>
      <c r="AS14" s="60">
        <f>+'Option 4A'!AS14</f>
        <v>0</v>
      </c>
      <c r="AT14" s="60">
        <f>+'Option 4A'!AT14</f>
        <v>0</v>
      </c>
      <c r="AU14" s="33"/>
      <c r="AV14" s="33"/>
    </row>
    <row r="15" spans="1:48" x14ac:dyDescent="0.35">
      <c r="A15" s="8" t="s">
        <v>33</v>
      </c>
      <c r="B15" s="8" t="s">
        <v>34</v>
      </c>
      <c r="C15" s="8" t="s">
        <v>91</v>
      </c>
      <c r="D15" s="73"/>
      <c r="E15" s="73"/>
      <c r="F15" s="73"/>
      <c r="G15" s="73"/>
      <c r="H15" s="73"/>
      <c r="I15" s="73"/>
      <c r="J15" s="73"/>
      <c r="K15" s="73"/>
      <c r="L15" s="73"/>
      <c r="M15" s="73"/>
      <c r="N15" s="71">
        <f>+'Option 4A'!N15</f>
        <v>54900</v>
      </c>
      <c r="O15" s="73"/>
      <c r="P15" s="73"/>
      <c r="Q15" s="73"/>
      <c r="R15" s="96"/>
      <c r="S15" s="60">
        <f>NPV('Key Vars Assumptions'!$B$10,V15:AT15)</f>
        <v>5501.8505045749371</v>
      </c>
      <c r="T15" s="60">
        <f t="shared" si="1"/>
        <v>6100</v>
      </c>
      <c r="U15" s="31"/>
      <c r="V15" s="60">
        <f>+'Option 4A'!V15</f>
        <v>0</v>
      </c>
      <c r="W15" s="60">
        <f>+'Option 4A'!W15</f>
        <v>0</v>
      </c>
      <c r="X15" s="60">
        <f>+'Option 4A'!X15</f>
        <v>6100</v>
      </c>
      <c r="Y15" s="60">
        <f>+'Option 4A'!Y15</f>
        <v>0</v>
      </c>
      <c r="Z15" s="60">
        <f>+'Option 4A'!Z15</f>
        <v>0</v>
      </c>
      <c r="AA15" s="60">
        <f>+'Option 4A'!AA15</f>
        <v>0</v>
      </c>
      <c r="AB15" s="60">
        <f>+'Option 4A'!AB15</f>
        <v>0</v>
      </c>
      <c r="AC15" s="60">
        <f>+'Option 4A'!AC15</f>
        <v>0</v>
      </c>
      <c r="AD15" s="60">
        <f>+'Option 4A'!AD15</f>
        <v>0</v>
      </c>
      <c r="AE15" s="60">
        <f>+'Option 4A'!AE15</f>
        <v>0</v>
      </c>
      <c r="AF15" s="60">
        <f>+'Option 4A'!AF15</f>
        <v>0</v>
      </c>
      <c r="AG15" s="60">
        <f>+'Option 4A'!AG15</f>
        <v>0</v>
      </c>
      <c r="AH15" s="60">
        <f>+'Option 4A'!AH15</f>
        <v>0</v>
      </c>
      <c r="AI15" s="60">
        <f>+'Option 4A'!AI15</f>
        <v>0</v>
      </c>
      <c r="AJ15" s="60">
        <f>+'Option 4A'!AJ15</f>
        <v>0</v>
      </c>
      <c r="AK15" s="60">
        <f>+'Option 4A'!AK15</f>
        <v>0</v>
      </c>
      <c r="AL15" s="60">
        <f>+'Option 4A'!AL15</f>
        <v>0</v>
      </c>
      <c r="AM15" s="60">
        <f>+'Option 4A'!AM15</f>
        <v>0</v>
      </c>
      <c r="AN15" s="60">
        <f>+'Option 4A'!AN15</f>
        <v>0</v>
      </c>
      <c r="AO15" s="60">
        <f>+'Option 4A'!AO15</f>
        <v>0</v>
      </c>
      <c r="AP15" s="60">
        <f>+'Option 4A'!AP15</f>
        <v>0</v>
      </c>
      <c r="AQ15" s="60">
        <f>+'Option 4A'!AQ15</f>
        <v>0</v>
      </c>
      <c r="AR15" s="60">
        <f>+'Option 4A'!AR15</f>
        <v>0</v>
      </c>
      <c r="AS15" s="60">
        <f>+'Option 4A'!AS15</f>
        <v>0</v>
      </c>
      <c r="AT15" s="60">
        <f>+'Option 4A'!AT15</f>
        <v>0</v>
      </c>
      <c r="AU15" s="33"/>
      <c r="AV15" s="33"/>
    </row>
    <row r="16" spans="1:48" s="104" customFormat="1" x14ac:dyDescent="0.35">
      <c r="A16" s="101" t="s">
        <v>33</v>
      </c>
      <c r="B16" s="101" t="s">
        <v>34</v>
      </c>
      <c r="C16" s="101" t="s">
        <v>127</v>
      </c>
      <c r="D16" s="73"/>
      <c r="E16" s="73"/>
      <c r="F16" s="73"/>
      <c r="G16" s="73"/>
      <c r="H16" s="73"/>
      <c r="I16" s="73"/>
      <c r="J16" s="73"/>
      <c r="K16" s="73"/>
      <c r="L16" s="73"/>
      <c r="M16" s="73"/>
      <c r="N16" s="73"/>
      <c r="O16" s="71">
        <f>+'Option 4A'!O16</f>
        <v>312586</v>
      </c>
      <c r="P16" s="73"/>
      <c r="Q16" s="73"/>
      <c r="R16" s="96"/>
      <c r="S16" s="60">
        <f>NPV('Key Vars Assumptions'!$B$10,V16:AT16)</f>
        <v>291802.37578473246</v>
      </c>
      <c r="T16" s="60">
        <f t="shared" ref="T16:T17" si="2">SUM(V16:AT16)</f>
        <v>312586</v>
      </c>
      <c r="U16" s="31"/>
      <c r="V16" s="60">
        <f>+'Option 4A'!V16</f>
        <v>0</v>
      </c>
      <c r="W16" s="60">
        <f>+'Option 4A'!W16</f>
        <v>312586</v>
      </c>
      <c r="X16" s="60">
        <f>+'Option 4A'!X16</f>
        <v>0</v>
      </c>
      <c r="Y16" s="60">
        <f>+'Option 4A'!Y16</f>
        <v>0</v>
      </c>
      <c r="Z16" s="60">
        <f>+'Option 4A'!Z16</f>
        <v>0</v>
      </c>
      <c r="AA16" s="60">
        <f>+'Option 4A'!AA16</f>
        <v>0</v>
      </c>
      <c r="AB16" s="60">
        <f>+'Option 4A'!AB16</f>
        <v>0</v>
      </c>
      <c r="AC16" s="60">
        <f>+'Option 4A'!AC16</f>
        <v>0</v>
      </c>
      <c r="AD16" s="60">
        <f>+'Option 4A'!AD16</f>
        <v>0</v>
      </c>
      <c r="AE16" s="60">
        <f>+'Option 4A'!AE16</f>
        <v>0</v>
      </c>
      <c r="AF16" s="60">
        <f>+'Option 4A'!AF16</f>
        <v>0</v>
      </c>
      <c r="AG16" s="60">
        <f>+'Option 4A'!AG16</f>
        <v>0</v>
      </c>
      <c r="AH16" s="60">
        <f>+'Option 4A'!AH16</f>
        <v>0</v>
      </c>
      <c r="AI16" s="60">
        <f>+'Option 4A'!AI16</f>
        <v>0</v>
      </c>
      <c r="AJ16" s="60">
        <f>+'Option 4A'!AJ16</f>
        <v>0</v>
      </c>
      <c r="AK16" s="60">
        <f>+'Option 4A'!AK16</f>
        <v>0</v>
      </c>
      <c r="AL16" s="60">
        <f>+'Option 4A'!AL16</f>
        <v>0</v>
      </c>
      <c r="AM16" s="60">
        <f>+'Option 4A'!AM16</f>
        <v>0</v>
      </c>
      <c r="AN16" s="60">
        <f>+'Option 4A'!AN16</f>
        <v>0</v>
      </c>
      <c r="AO16" s="60">
        <f>+'Option 4A'!AO16</f>
        <v>0</v>
      </c>
      <c r="AP16" s="60">
        <f>+'Option 4A'!AP16</f>
        <v>0</v>
      </c>
      <c r="AQ16" s="60">
        <f>+'Option 4A'!AQ16</f>
        <v>0</v>
      </c>
      <c r="AR16" s="60">
        <f>+'Option 4A'!AR16</f>
        <v>0</v>
      </c>
      <c r="AS16" s="60">
        <f>+'Option 4A'!AS16</f>
        <v>0</v>
      </c>
      <c r="AT16" s="60">
        <f>+'Option 4A'!AT16</f>
        <v>0</v>
      </c>
      <c r="AU16" s="33"/>
      <c r="AV16" s="33"/>
    </row>
    <row r="17" spans="1:48" s="104" customFormat="1" x14ac:dyDescent="0.35">
      <c r="A17" s="101" t="s">
        <v>33</v>
      </c>
      <c r="B17" s="101" t="s">
        <v>34</v>
      </c>
      <c r="C17" s="101" t="s">
        <v>51</v>
      </c>
      <c r="D17" s="73"/>
      <c r="E17" s="73"/>
      <c r="F17" s="73"/>
      <c r="G17" s="73"/>
      <c r="H17" s="73"/>
      <c r="I17" s="73"/>
      <c r="J17" s="73"/>
      <c r="K17" s="73"/>
      <c r="L17" s="73"/>
      <c r="M17" s="73"/>
      <c r="N17" s="73"/>
      <c r="O17" s="73"/>
      <c r="P17" s="73"/>
      <c r="Q17" s="71">
        <f>+'Option 4A'!Q17</f>
        <v>28600</v>
      </c>
      <c r="R17" s="96"/>
      <c r="S17" s="60">
        <f>NPV('Key Vars Assumptions'!$B$10,V17:AT17)</f>
        <v>26698.406030479131</v>
      </c>
      <c r="T17" s="60">
        <f t="shared" si="2"/>
        <v>28600</v>
      </c>
      <c r="U17" s="31"/>
      <c r="V17" s="60">
        <f>+'Option 4A'!V17</f>
        <v>0</v>
      </c>
      <c r="W17" s="60">
        <f>+'Option 4A'!W17</f>
        <v>28600</v>
      </c>
      <c r="X17" s="60">
        <f>+'Option 4A'!X17</f>
        <v>0</v>
      </c>
      <c r="Y17" s="60">
        <f>+'Option 4A'!Y17</f>
        <v>0</v>
      </c>
      <c r="Z17" s="60">
        <f>+'Option 4A'!Z17</f>
        <v>0</v>
      </c>
      <c r="AA17" s="60">
        <f>+'Option 4A'!AA17</f>
        <v>0</v>
      </c>
      <c r="AB17" s="60">
        <f>+'Option 4A'!AB17</f>
        <v>0</v>
      </c>
      <c r="AC17" s="60">
        <f>+'Option 4A'!AC17</f>
        <v>0</v>
      </c>
      <c r="AD17" s="60">
        <f>+'Option 4A'!AD17</f>
        <v>0</v>
      </c>
      <c r="AE17" s="60">
        <f>+'Option 4A'!AE17</f>
        <v>0</v>
      </c>
      <c r="AF17" s="60">
        <f>+'Option 4A'!AF17</f>
        <v>0</v>
      </c>
      <c r="AG17" s="60">
        <f>+'Option 4A'!AG17</f>
        <v>0</v>
      </c>
      <c r="AH17" s="60">
        <f>+'Option 4A'!AH17</f>
        <v>0</v>
      </c>
      <c r="AI17" s="60">
        <f>+'Option 4A'!AI17</f>
        <v>0</v>
      </c>
      <c r="AJ17" s="60">
        <f>+'Option 4A'!AJ17</f>
        <v>0</v>
      </c>
      <c r="AK17" s="60">
        <f>+'Option 4A'!AK17</f>
        <v>0</v>
      </c>
      <c r="AL17" s="60">
        <f>+'Option 4A'!AL17</f>
        <v>0</v>
      </c>
      <c r="AM17" s="60">
        <f>+'Option 4A'!AM17</f>
        <v>0</v>
      </c>
      <c r="AN17" s="60">
        <f>+'Option 4A'!AN17</f>
        <v>0</v>
      </c>
      <c r="AO17" s="60">
        <f>+'Option 4A'!AO17</f>
        <v>0</v>
      </c>
      <c r="AP17" s="60">
        <f>+'Option 4A'!AP17</f>
        <v>0</v>
      </c>
      <c r="AQ17" s="60">
        <f>+'Option 4A'!AQ17</f>
        <v>0</v>
      </c>
      <c r="AR17" s="60">
        <f>+'Option 4A'!AR17</f>
        <v>0</v>
      </c>
      <c r="AS17" s="60">
        <f>+'Option 4A'!AS17</f>
        <v>0</v>
      </c>
      <c r="AT17" s="60">
        <f>+'Option 4A'!AT17</f>
        <v>0</v>
      </c>
      <c r="AU17" s="33"/>
      <c r="AV17" s="33"/>
    </row>
    <row r="18" spans="1:48" x14ac:dyDescent="0.35">
      <c r="A18" s="8"/>
      <c r="B18" s="8"/>
      <c r="C18" s="8"/>
      <c r="D18" s="74"/>
      <c r="E18" s="74"/>
      <c r="F18" s="74"/>
      <c r="G18" s="74"/>
      <c r="H18" s="74"/>
      <c r="I18" s="74"/>
      <c r="J18" s="74"/>
      <c r="K18" s="74"/>
      <c r="L18" s="74"/>
      <c r="M18" s="74"/>
      <c r="N18" s="74"/>
      <c r="O18" s="74"/>
      <c r="P18" s="74"/>
      <c r="Q18" s="74"/>
      <c r="R18" s="96"/>
      <c r="S18" s="64"/>
      <c r="T18" s="64"/>
      <c r="U18" s="31"/>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33"/>
      <c r="AV18" s="33"/>
    </row>
    <row r="19" spans="1:48" x14ac:dyDescent="0.35">
      <c r="A19" s="8" t="s">
        <v>33</v>
      </c>
      <c r="B19" s="8" t="s">
        <v>77</v>
      </c>
      <c r="C19" s="8" t="s">
        <v>32</v>
      </c>
      <c r="D19" s="71">
        <f>+'Option 4A'!D19</f>
        <v>1478750</v>
      </c>
      <c r="E19" s="72"/>
      <c r="F19" s="72"/>
      <c r="G19" s="72"/>
      <c r="H19" s="72"/>
      <c r="I19" s="72"/>
      <c r="J19" s="72"/>
      <c r="K19" s="72"/>
      <c r="L19" s="72"/>
      <c r="M19" s="72"/>
      <c r="N19" s="72"/>
      <c r="O19" s="72"/>
      <c r="P19" s="72"/>
      <c r="Q19" s="72"/>
      <c r="R19" s="96"/>
      <c r="S19" s="60">
        <f>NPV('Key Vars Assumptions'!$B$10,V19:AT19)</f>
        <v>933161.7516405232</v>
      </c>
      <c r="T19" s="60">
        <f t="shared" ref="T19:T27" si="3">SUM(V19:AT19)</f>
        <v>1478750</v>
      </c>
      <c r="U19" s="31"/>
      <c r="V19" s="60">
        <f>+'Option 4A'!V19</f>
        <v>0</v>
      </c>
      <c r="W19" s="60">
        <f>+'Option 4A'!W19</f>
        <v>0</v>
      </c>
      <c r="X19" s="60">
        <f>+'Option 4A'!X19</f>
        <v>48750</v>
      </c>
      <c r="Y19" s="60">
        <f>+'Option 4A'!Y19</f>
        <v>65000</v>
      </c>
      <c r="Z19" s="60">
        <f>+'Option 4A'!Z19</f>
        <v>65000</v>
      </c>
      <c r="AA19" s="60">
        <f>+'Option 4A'!AA19</f>
        <v>65000</v>
      </c>
      <c r="AB19" s="60">
        <f>+'Option 4A'!AB19</f>
        <v>65000</v>
      </c>
      <c r="AC19" s="60">
        <f>+'Option 4A'!AC19</f>
        <v>65000</v>
      </c>
      <c r="AD19" s="60">
        <f>+'Option 4A'!AD19</f>
        <v>65000</v>
      </c>
      <c r="AE19" s="60">
        <f>+'Option 4A'!AE19</f>
        <v>65000</v>
      </c>
      <c r="AF19" s="60">
        <f>+'Option 4A'!AF19</f>
        <v>65000</v>
      </c>
      <c r="AG19" s="60">
        <f>+'Option 4A'!AG19</f>
        <v>65000</v>
      </c>
      <c r="AH19" s="60">
        <f>+'Option 4A'!AH19</f>
        <v>65000</v>
      </c>
      <c r="AI19" s="60">
        <f>+'Option 4A'!AI19</f>
        <v>65000</v>
      </c>
      <c r="AJ19" s="60">
        <f>+'Option 4A'!AJ19</f>
        <v>65000</v>
      </c>
      <c r="AK19" s="60">
        <f>+'Option 4A'!AK19</f>
        <v>65000</v>
      </c>
      <c r="AL19" s="60">
        <f>+'Option 4A'!AL19</f>
        <v>65000</v>
      </c>
      <c r="AM19" s="60">
        <f>+'Option 4A'!AM19</f>
        <v>65000</v>
      </c>
      <c r="AN19" s="60">
        <f>+'Option 4A'!AN19</f>
        <v>65000</v>
      </c>
      <c r="AO19" s="60">
        <f>+'Option 4A'!AO19</f>
        <v>65000</v>
      </c>
      <c r="AP19" s="60">
        <f>+'Option 4A'!AP19</f>
        <v>65000</v>
      </c>
      <c r="AQ19" s="60">
        <f>+'Option 4A'!AQ19</f>
        <v>65000</v>
      </c>
      <c r="AR19" s="60">
        <f>+'Option 4A'!AR19</f>
        <v>65000</v>
      </c>
      <c r="AS19" s="60">
        <f>+'Option 4A'!AS19</f>
        <v>65000</v>
      </c>
      <c r="AT19" s="60">
        <f>+'Option 4A'!AT19</f>
        <v>65000</v>
      </c>
      <c r="AU19" s="33"/>
      <c r="AV19" s="70">
        <f>AVERAGE(Y19:AT19)</f>
        <v>65000</v>
      </c>
    </row>
    <row r="20" spans="1:48" x14ac:dyDescent="0.35">
      <c r="A20" s="8" t="s">
        <v>33</v>
      </c>
      <c r="B20" s="8" t="s">
        <v>77</v>
      </c>
      <c r="C20" s="8" t="s">
        <v>37</v>
      </c>
      <c r="D20" s="73"/>
      <c r="E20" s="71">
        <f>+'Option 4A'!E20</f>
        <v>640640</v>
      </c>
      <c r="F20" s="73"/>
      <c r="G20" s="73"/>
      <c r="H20" s="73"/>
      <c r="I20" s="73"/>
      <c r="J20" s="73"/>
      <c r="K20" s="73"/>
      <c r="L20" s="73"/>
      <c r="M20" s="73"/>
      <c r="N20" s="73"/>
      <c r="O20" s="73"/>
      <c r="P20" s="73"/>
      <c r="Q20" s="73"/>
      <c r="R20" s="96"/>
      <c r="S20" s="60">
        <f>NPV('Key Vars Assumptions'!$B$10,V20:AT20)</f>
        <v>404274.38347995607</v>
      </c>
      <c r="T20" s="60">
        <f t="shared" si="3"/>
        <v>640640</v>
      </c>
      <c r="U20" s="31"/>
      <c r="V20" s="60">
        <f>+'Option 4A'!V20</f>
        <v>0</v>
      </c>
      <c r="W20" s="60">
        <f>+'Option 4A'!W20</f>
        <v>0</v>
      </c>
      <c r="X20" s="60">
        <f>+'Option 4A'!X20</f>
        <v>21120</v>
      </c>
      <c r="Y20" s="60">
        <f>+'Option 4A'!Y20</f>
        <v>28160</v>
      </c>
      <c r="Z20" s="60">
        <f>+'Option 4A'!Z20</f>
        <v>28160</v>
      </c>
      <c r="AA20" s="60">
        <f>+'Option 4A'!AA20</f>
        <v>28160</v>
      </c>
      <c r="AB20" s="60">
        <f>+'Option 4A'!AB20</f>
        <v>28160</v>
      </c>
      <c r="AC20" s="60">
        <f>+'Option 4A'!AC20</f>
        <v>28160</v>
      </c>
      <c r="AD20" s="60">
        <f>+'Option 4A'!AD20</f>
        <v>28160</v>
      </c>
      <c r="AE20" s="60">
        <f>+'Option 4A'!AE20</f>
        <v>28160</v>
      </c>
      <c r="AF20" s="60">
        <f>+'Option 4A'!AF20</f>
        <v>28160</v>
      </c>
      <c r="AG20" s="60">
        <f>+'Option 4A'!AG20</f>
        <v>28160</v>
      </c>
      <c r="AH20" s="60">
        <f>+'Option 4A'!AH20</f>
        <v>28160</v>
      </c>
      <c r="AI20" s="60">
        <f>+'Option 4A'!AI20</f>
        <v>28160</v>
      </c>
      <c r="AJ20" s="60">
        <f>+'Option 4A'!AJ20</f>
        <v>28160</v>
      </c>
      <c r="AK20" s="60">
        <f>+'Option 4A'!AK20</f>
        <v>28160</v>
      </c>
      <c r="AL20" s="60">
        <f>+'Option 4A'!AL20</f>
        <v>28160</v>
      </c>
      <c r="AM20" s="60">
        <f>+'Option 4A'!AM20</f>
        <v>28160</v>
      </c>
      <c r="AN20" s="60">
        <f>+'Option 4A'!AN20</f>
        <v>28160</v>
      </c>
      <c r="AO20" s="60">
        <f>+'Option 4A'!AO20</f>
        <v>28160</v>
      </c>
      <c r="AP20" s="60">
        <f>+'Option 4A'!AP20</f>
        <v>28160</v>
      </c>
      <c r="AQ20" s="60">
        <f>+'Option 4A'!AQ20</f>
        <v>28160</v>
      </c>
      <c r="AR20" s="60">
        <f>+'Option 4A'!AR20</f>
        <v>28160</v>
      </c>
      <c r="AS20" s="60">
        <f>+'Option 4A'!AS20</f>
        <v>28160</v>
      </c>
      <c r="AT20" s="60">
        <f>+'Option 4A'!AT20</f>
        <v>28160</v>
      </c>
      <c r="AU20" s="33"/>
      <c r="AV20" s="70">
        <f t="shared" ref="AV20:AV29" si="4">AVERAGE(Y20:AT20)</f>
        <v>28160</v>
      </c>
    </row>
    <row r="21" spans="1:48" x14ac:dyDescent="0.35">
      <c r="A21" s="8" t="s">
        <v>33</v>
      </c>
      <c r="B21" s="8" t="s">
        <v>77</v>
      </c>
      <c r="C21" s="8" t="s">
        <v>35</v>
      </c>
      <c r="D21" s="73"/>
      <c r="E21" s="73"/>
      <c r="F21" s="71">
        <f>+'Option 4A'!F21</f>
        <v>9259</v>
      </c>
      <c r="G21" s="72"/>
      <c r="H21" s="73"/>
      <c r="I21" s="73"/>
      <c r="J21" s="73"/>
      <c r="K21" s="73"/>
      <c r="L21" s="73"/>
      <c r="M21" s="73"/>
      <c r="N21" s="73"/>
      <c r="O21" s="73"/>
      <c r="P21" s="73"/>
      <c r="Q21" s="73"/>
      <c r="R21" s="96"/>
      <c r="S21" s="60">
        <f>NPV('Key Vars Assumptions'!$B$10,V21:AT21)</f>
        <v>5842.8027130573219</v>
      </c>
      <c r="T21" s="60">
        <f t="shared" si="3"/>
        <v>9259</v>
      </c>
      <c r="U21" s="31"/>
      <c r="V21" s="60">
        <f>+'Option 4A'!V21</f>
        <v>0</v>
      </c>
      <c r="W21" s="60">
        <f>+'Option 4A'!W21</f>
        <v>0</v>
      </c>
      <c r="X21" s="60">
        <f>+'Option 4A'!X21</f>
        <v>305</v>
      </c>
      <c r="Y21" s="60">
        <f>+'Option 4A'!Y21</f>
        <v>407</v>
      </c>
      <c r="Z21" s="60">
        <f>+'Option 4A'!Z21</f>
        <v>407</v>
      </c>
      <c r="AA21" s="60">
        <f>+'Option 4A'!AA21</f>
        <v>407</v>
      </c>
      <c r="AB21" s="60">
        <f>+'Option 4A'!AB21</f>
        <v>407</v>
      </c>
      <c r="AC21" s="60">
        <f>+'Option 4A'!AC21</f>
        <v>407</v>
      </c>
      <c r="AD21" s="60">
        <f>+'Option 4A'!AD21</f>
        <v>407</v>
      </c>
      <c r="AE21" s="60">
        <f>+'Option 4A'!AE21</f>
        <v>407</v>
      </c>
      <c r="AF21" s="60">
        <f>+'Option 4A'!AF21</f>
        <v>407</v>
      </c>
      <c r="AG21" s="60">
        <f>+'Option 4A'!AG21</f>
        <v>407</v>
      </c>
      <c r="AH21" s="60">
        <f>+'Option 4A'!AH21</f>
        <v>407</v>
      </c>
      <c r="AI21" s="60">
        <f>+'Option 4A'!AI21</f>
        <v>407</v>
      </c>
      <c r="AJ21" s="60">
        <f>+'Option 4A'!AJ21</f>
        <v>407</v>
      </c>
      <c r="AK21" s="60">
        <f>+'Option 4A'!AK21</f>
        <v>407</v>
      </c>
      <c r="AL21" s="60">
        <f>+'Option 4A'!AL21</f>
        <v>407</v>
      </c>
      <c r="AM21" s="60">
        <f>+'Option 4A'!AM21</f>
        <v>407</v>
      </c>
      <c r="AN21" s="60">
        <f>+'Option 4A'!AN21</f>
        <v>407</v>
      </c>
      <c r="AO21" s="60">
        <f>+'Option 4A'!AO21</f>
        <v>407</v>
      </c>
      <c r="AP21" s="60">
        <f>+'Option 4A'!AP21</f>
        <v>407</v>
      </c>
      <c r="AQ21" s="60">
        <f>+'Option 4A'!AQ21</f>
        <v>407</v>
      </c>
      <c r="AR21" s="60">
        <f>+'Option 4A'!AR21</f>
        <v>407</v>
      </c>
      <c r="AS21" s="60">
        <f>+'Option 4A'!AS21</f>
        <v>407</v>
      </c>
      <c r="AT21" s="60">
        <f>+'Option 4A'!AT21</f>
        <v>407</v>
      </c>
      <c r="AU21" s="33"/>
      <c r="AV21" s="70">
        <f t="shared" si="4"/>
        <v>407</v>
      </c>
    </row>
    <row r="22" spans="1:48" x14ac:dyDescent="0.35">
      <c r="A22" s="8" t="s">
        <v>33</v>
      </c>
      <c r="B22" s="8" t="s">
        <v>77</v>
      </c>
      <c r="C22" s="8" t="s">
        <v>36</v>
      </c>
      <c r="D22" s="73"/>
      <c r="E22" s="73"/>
      <c r="F22" s="73"/>
      <c r="G22" s="71">
        <f>+'Option 4A'!G22</f>
        <v>5506</v>
      </c>
      <c r="H22" s="73"/>
      <c r="I22" s="73"/>
      <c r="J22" s="73"/>
      <c r="K22" s="73"/>
      <c r="L22" s="73"/>
      <c r="M22" s="73"/>
      <c r="N22" s="73"/>
      <c r="O22" s="73"/>
      <c r="P22" s="73"/>
      <c r="Q22" s="73"/>
      <c r="R22" s="96"/>
      <c r="S22" s="60">
        <f>NPV('Key Vars Assumptions'!$B$10,V22:AT22)</f>
        <v>3474.6839543837059</v>
      </c>
      <c r="T22" s="60">
        <f t="shared" si="3"/>
        <v>5506</v>
      </c>
      <c r="U22" s="31"/>
      <c r="V22" s="60">
        <f>+'Option 4A'!V22</f>
        <v>0</v>
      </c>
      <c r="W22" s="60">
        <f>+'Option 4A'!W22</f>
        <v>0</v>
      </c>
      <c r="X22" s="60">
        <f>+'Option 4A'!X22</f>
        <v>182</v>
      </c>
      <c r="Y22" s="60">
        <f>+'Option 4A'!Y22</f>
        <v>242</v>
      </c>
      <c r="Z22" s="60">
        <f>+'Option 4A'!Z22</f>
        <v>242</v>
      </c>
      <c r="AA22" s="60">
        <f>+'Option 4A'!AA22</f>
        <v>242</v>
      </c>
      <c r="AB22" s="60">
        <f>+'Option 4A'!AB22</f>
        <v>242</v>
      </c>
      <c r="AC22" s="60">
        <f>+'Option 4A'!AC22</f>
        <v>242</v>
      </c>
      <c r="AD22" s="60">
        <f>+'Option 4A'!AD22</f>
        <v>242</v>
      </c>
      <c r="AE22" s="60">
        <f>+'Option 4A'!AE22</f>
        <v>242</v>
      </c>
      <c r="AF22" s="60">
        <f>+'Option 4A'!AF22</f>
        <v>242</v>
      </c>
      <c r="AG22" s="60">
        <f>+'Option 4A'!AG22</f>
        <v>242</v>
      </c>
      <c r="AH22" s="60">
        <f>+'Option 4A'!AH22</f>
        <v>242</v>
      </c>
      <c r="AI22" s="60">
        <f>+'Option 4A'!AI22</f>
        <v>242</v>
      </c>
      <c r="AJ22" s="60">
        <f>+'Option 4A'!AJ22</f>
        <v>242</v>
      </c>
      <c r="AK22" s="60">
        <f>+'Option 4A'!AK22</f>
        <v>242</v>
      </c>
      <c r="AL22" s="60">
        <f>+'Option 4A'!AL22</f>
        <v>242</v>
      </c>
      <c r="AM22" s="60">
        <f>+'Option 4A'!AM22</f>
        <v>242</v>
      </c>
      <c r="AN22" s="60">
        <f>+'Option 4A'!AN22</f>
        <v>242</v>
      </c>
      <c r="AO22" s="60">
        <f>+'Option 4A'!AO22</f>
        <v>242</v>
      </c>
      <c r="AP22" s="60">
        <f>+'Option 4A'!AP22</f>
        <v>242</v>
      </c>
      <c r="AQ22" s="60">
        <f>+'Option 4A'!AQ22</f>
        <v>242</v>
      </c>
      <c r="AR22" s="60">
        <f>+'Option 4A'!AR22</f>
        <v>242</v>
      </c>
      <c r="AS22" s="60">
        <f>+'Option 4A'!AS22</f>
        <v>242</v>
      </c>
      <c r="AT22" s="60">
        <f>+'Option 4A'!AT22</f>
        <v>242</v>
      </c>
      <c r="AU22" s="33"/>
      <c r="AV22" s="70">
        <f t="shared" si="4"/>
        <v>242</v>
      </c>
    </row>
    <row r="23" spans="1:48" x14ac:dyDescent="0.35">
      <c r="A23" s="8" t="s">
        <v>33</v>
      </c>
      <c r="B23" s="8" t="s">
        <v>77</v>
      </c>
      <c r="C23" s="8" t="s">
        <v>38</v>
      </c>
      <c r="D23" s="73"/>
      <c r="E23" s="73"/>
      <c r="F23" s="73"/>
      <c r="G23" s="73"/>
      <c r="H23" s="71">
        <f>+'Option 4A'!H23</f>
        <v>23910</v>
      </c>
      <c r="I23" s="73"/>
      <c r="J23" s="73"/>
      <c r="K23" s="73"/>
      <c r="L23" s="73"/>
      <c r="M23" s="73"/>
      <c r="N23" s="73"/>
      <c r="O23" s="73"/>
      <c r="P23" s="73"/>
      <c r="Q23" s="73"/>
      <c r="R23" s="96"/>
      <c r="S23" s="60">
        <f>NPV('Key Vars Assumptions'!$B$10,V23:AT23)</f>
        <v>15088.282221618818</v>
      </c>
      <c r="T23" s="60">
        <f t="shared" si="3"/>
        <v>23910</v>
      </c>
      <c r="U23" s="31"/>
      <c r="V23" s="60">
        <f>+'Option 4A'!V23</f>
        <v>0</v>
      </c>
      <c r="W23" s="60">
        <f>+'Option 4A'!W23</f>
        <v>0</v>
      </c>
      <c r="X23" s="60">
        <f>+'Option 4A'!X23</f>
        <v>788</v>
      </c>
      <c r="Y23" s="60">
        <f>+'Option 4A'!Y23</f>
        <v>1051</v>
      </c>
      <c r="Z23" s="60">
        <f>+'Option 4A'!Z23</f>
        <v>1051</v>
      </c>
      <c r="AA23" s="60">
        <f>+'Option 4A'!AA23</f>
        <v>1051</v>
      </c>
      <c r="AB23" s="60">
        <f>+'Option 4A'!AB23</f>
        <v>1051</v>
      </c>
      <c r="AC23" s="60">
        <f>+'Option 4A'!AC23</f>
        <v>1051</v>
      </c>
      <c r="AD23" s="60">
        <f>+'Option 4A'!AD23</f>
        <v>1051</v>
      </c>
      <c r="AE23" s="60">
        <f>+'Option 4A'!AE23</f>
        <v>1051</v>
      </c>
      <c r="AF23" s="60">
        <f>+'Option 4A'!AF23</f>
        <v>1051</v>
      </c>
      <c r="AG23" s="60">
        <f>+'Option 4A'!AG23</f>
        <v>1051</v>
      </c>
      <c r="AH23" s="60">
        <f>+'Option 4A'!AH23</f>
        <v>1051</v>
      </c>
      <c r="AI23" s="60">
        <f>+'Option 4A'!AI23</f>
        <v>1051</v>
      </c>
      <c r="AJ23" s="60">
        <f>+'Option 4A'!AJ23</f>
        <v>1051</v>
      </c>
      <c r="AK23" s="60">
        <f>+'Option 4A'!AK23</f>
        <v>1051</v>
      </c>
      <c r="AL23" s="60">
        <f>+'Option 4A'!AL23</f>
        <v>1051</v>
      </c>
      <c r="AM23" s="60">
        <f>+'Option 4A'!AM23</f>
        <v>1051</v>
      </c>
      <c r="AN23" s="60">
        <f>+'Option 4A'!AN23</f>
        <v>1051</v>
      </c>
      <c r="AO23" s="60">
        <f>+'Option 4A'!AO23</f>
        <v>1051</v>
      </c>
      <c r="AP23" s="60">
        <f>+'Option 4A'!AP23</f>
        <v>1051</v>
      </c>
      <c r="AQ23" s="60">
        <f>+'Option 4A'!AQ23</f>
        <v>1051</v>
      </c>
      <c r="AR23" s="60">
        <f>+'Option 4A'!AR23</f>
        <v>1051</v>
      </c>
      <c r="AS23" s="60">
        <f>+'Option 4A'!AS23</f>
        <v>1051</v>
      </c>
      <c r="AT23" s="60">
        <f>+'Option 4A'!AT23</f>
        <v>1051</v>
      </c>
      <c r="AU23" s="33"/>
      <c r="AV23" s="70">
        <f t="shared" si="4"/>
        <v>1051</v>
      </c>
    </row>
    <row r="24" spans="1:48" x14ac:dyDescent="0.35">
      <c r="A24" s="8" t="s">
        <v>33</v>
      </c>
      <c r="B24" s="8" t="s">
        <v>77</v>
      </c>
      <c r="C24" s="8" t="s">
        <v>39</v>
      </c>
      <c r="D24" s="73"/>
      <c r="E24" s="73"/>
      <c r="F24" s="73"/>
      <c r="G24" s="73"/>
      <c r="H24" s="73"/>
      <c r="I24" s="71">
        <f>+'Option 4A'!I24</f>
        <v>0</v>
      </c>
      <c r="J24" s="73"/>
      <c r="K24" s="73"/>
      <c r="L24" s="73"/>
      <c r="M24" s="73"/>
      <c r="N24" s="73"/>
      <c r="O24" s="73"/>
      <c r="P24" s="73"/>
      <c r="Q24" s="73"/>
      <c r="R24" s="96"/>
      <c r="S24" s="60">
        <f>NPV('Key Vars Assumptions'!$B$10,V24:AT24)</f>
        <v>0</v>
      </c>
      <c r="T24" s="60">
        <f t="shared" si="3"/>
        <v>0</v>
      </c>
      <c r="U24" s="31"/>
      <c r="V24" s="60">
        <f>+'Option 4A'!V24</f>
        <v>0</v>
      </c>
      <c r="W24" s="60">
        <f>+'Option 4A'!W24</f>
        <v>0</v>
      </c>
      <c r="X24" s="60">
        <f>+'Option 4A'!X24</f>
        <v>0</v>
      </c>
      <c r="Y24" s="60">
        <f>+'Option 4A'!Y24</f>
        <v>0</v>
      </c>
      <c r="Z24" s="60">
        <f>+'Option 4A'!Z24</f>
        <v>0</v>
      </c>
      <c r="AA24" s="60">
        <f>+'Option 4A'!AA24</f>
        <v>0</v>
      </c>
      <c r="AB24" s="60">
        <f>+'Option 4A'!AB24</f>
        <v>0</v>
      </c>
      <c r="AC24" s="60">
        <f>+'Option 4A'!AC24</f>
        <v>0</v>
      </c>
      <c r="AD24" s="60">
        <f>+'Option 4A'!AD24</f>
        <v>0</v>
      </c>
      <c r="AE24" s="60">
        <f>+'Option 4A'!AE24</f>
        <v>0</v>
      </c>
      <c r="AF24" s="60">
        <f>+'Option 4A'!AF24</f>
        <v>0</v>
      </c>
      <c r="AG24" s="60">
        <f>+'Option 4A'!AG24</f>
        <v>0</v>
      </c>
      <c r="AH24" s="60">
        <f>+'Option 4A'!AH24</f>
        <v>0</v>
      </c>
      <c r="AI24" s="60">
        <f>+'Option 4A'!AI24</f>
        <v>0</v>
      </c>
      <c r="AJ24" s="60">
        <f>+'Option 4A'!AJ24</f>
        <v>0</v>
      </c>
      <c r="AK24" s="60">
        <f>+'Option 4A'!AK24</f>
        <v>0</v>
      </c>
      <c r="AL24" s="60">
        <f>+'Option 4A'!AL24</f>
        <v>0</v>
      </c>
      <c r="AM24" s="60">
        <f>+'Option 4A'!AM24</f>
        <v>0</v>
      </c>
      <c r="AN24" s="60">
        <f>+'Option 4A'!AN24</f>
        <v>0</v>
      </c>
      <c r="AO24" s="60">
        <f>+'Option 4A'!AO24</f>
        <v>0</v>
      </c>
      <c r="AP24" s="60">
        <f>+'Option 4A'!AP24</f>
        <v>0</v>
      </c>
      <c r="AQ24" s="60">
        <f>+'Option 4A'!AQ24</f>
        <v>0</v>
      </c>
      <c r="AR24" s="60">
        <f>+'Option 4A'!AR24</f>
        <v>0</v>
      </c>
      <c r="AS24" s="60">
        <f>+'Option 4A'!AS24</f>
        <v>0</v>
      </c>
      <c r="AT24" s="60">
        <f>+'Option 4A'!AT24</f>
        <v>0</v>
      </c>
      <c r="AU24" s="33"/>
      <c r="AV24" s="70">
        <f t="shared" si="4"/>
        <v>0</v>
      </c>
    </row>
    <row r="25" spans="1:48" x14ac:dyDescent="0.35">
      <c r="A25" s="8" t="s">
        <v>33</v>
      </c>
      <c r="B25" s="8" t="s">
        <v>77</v>
      </c>
      <c r="C25" s="8" t="s">
        <v>40</v>
      </c>
      <c r="D25" s="73"/>
      <c r="E25" s="73"/>
      <c r="F25" s="73"/>
      <c r="G25" s="73"/>
      <c r="H25" s="73"/>
      <c r="I25" s="73"/>
      <c r="J25" s="71">
        <f>+'Option 4A'!J25</f>
        <v>31463</v>
      </c>
      <c r="K25" s="72"/>
      <c r="L25" s="72"/>
      <c r="M25" s="72"/>
      <c r="N25" s="72"/>
      <c r="O25" s="72"/>
      <c r="P25" s="72"/>
      <c r="Q25" s="72"/>
      <c r="R25" s="96"/>
      <c r="S25" s="60">
        <f>NPV('Key Vars Assumptions'!$B$10,V25:AT25)</f>
        <v>19854.5853223058</v>
      </c>
      <c r="T25" s="60">
        <f t="shared" si="3"/>
        <v>31463</v>
      </c>
      <c r="U25" s="31"/>
      <c r="V25" s="60">
        <f>+'Option 4A'!V25</f>
        <v>0</v>
      </c>
      <c r="W25" s="60">
        <f>+'Option 4A'!W25</f>
        <v>0</v>
      </c>
      <c r="X25" s="60">
        <f>+'Option 4A'!X25</f>
        <v>1037</v>
      </c>
      <c r="Y25" s="60">
        <f>+'Option 4A'!Y25</f>
        <v>1383</v>
      </c>
      <c r="Z25" s="60">
        <f>+'Option 4A'!Z25</f>
        <v>1383</v>
      </c>
      <c r="AA25" s="60">
        <f>+'Option 4A'!AA25</f>
        <v>1383</v>
      </c>
      <c r="AB25" s="60">
        <f>+'Option 4A'!AB25</f>
        <v>1383</v>
      </c>
      <c r="AC25" s="60">
        <f>+'Option 4A'!AC25</f>
        <v>1383</v>
      </c>
      <c r="AD25" s="60">
        <f>+'Option 4A'!AD25</f>
        <v>1383</v>
      </c>
      <c r="AE25" s="60">
        <f>+'Option 4A'!AE25</f>
        <v>1383</v>
      </c>
      <c r="AF25" s="60">
        <f>+'Option 4A'!AF25</f>
        <v>1383</v>
      </c>
      <c r="AG25" s="60">
        <f>+'Option 4A'!AG25</f>
        <v>1383</v>
      </c>
      <c r="AH25" s="60">
        <f>+'Option 4A'!AH25</f>
        <v>1383</v>
      </c>
      <c r="AI25" s="60">
        <f>+'Option 4A'!AI25</f>
        <v>1383</v>
      </c>
      <c r="AJ25" s="60">
        <f>+'Option 4A'!AJ25</f>
        <v>1383</v>
      </c>
      <c r="AK25" s="60">
        <f>+'Option 4A'!AK25</f>
        <v>1383</v>
      </c>
      <c r="AL25" s="60">
        <f>+'Option 4A'!AL25</f>
        <v>1383</v>
      </c>
      <c r="AM25" s="60">
        <f>+'Option 4A'!AM25</f>
        <v>1383</v>
      </c>
      <c r="AN25" s="60">
        <f>+'Option 4A'!AN25</f>
        <v>1383</v>
      </c>
      <c r="AO25" s="60">
        <f>+'Option 4A'!AO25</f>
        <v>1383</v>
      </c>
      <c r="AP25" s="60">
        <f>+'Option 4A'!AP25</f>
        <v>1383</v>
      </c>
      <c r="AQ25" s="60">
        <f>+'Option 4A'!AQ25</f>
        <v>1383</v>
      </c>
      <c r="AR25" s="60">
        <f>+'Option 4A'!AR25</f>
        <v>1383</v>
      </c>
      <c r="AS25" s="60">
        <f>+'Option 4A'!AS25</f>
        <v>1383</v>
      </c>
      <c r="AT25" s="60">
        <f>+'Option 4A'!AT25</f>
        <v>1383</v>
      </c>
      <c r="AU25" s="33"/>
      <c r="AV25" s="70">
        <f t="shared" si="4"/>
        <v>1383</v>
      </c>
    </row>
    <row r="26" spans="1:48" x14ac:dyDescent="0.35">
      <c r="A26" s="8" t="s">
        <v>33</v>
      </c>
      <c r="B26" s="8" t="s">
        <v>77</v>
      </c>
      <c r="C26" s="8" t="s">
        <v>70</v>
      </c>
      <c r="D26" s="73"/>
      <c r="E26" s="73"/>
      <c r="F26" s="73"/>
      <c r="G26" s="73"/>
      <c r="H26" s="73"/>
      <c r="I26" s="73"/>
      <c r="J26" s="73"/>
      <c r="K26" s="71">
        <f>+'Option 4A'!K26</f>
        <v>140819</v>
      </c>
      <c r="L26" s="72"/>
      <c r="M26" s="72"/>
      <c r="N26" s="72"/>
      <c r="O26" s="72"/>
      <c r="P26" s="72"/>
      <c r="Q26" s="72"/>
      <c r="R26" s="96"/>
      <c r="S26" s="60">
        <f>NPV('Key Vars Assumptions'!$B$10,V26:AT26)</f>
        <v>83114.227908734087</v>
      </c>
      <c r="T26" s="60">
        <f t="shared" si="3"/>
        <v>140819</v>
      </c>
      <c r="U26" s="31"/>
      <c r="V26" s="60">
        <f>+'Option 4A'!V26</f>
        <v>0</v>
      </c>
      <c r="W26" s="60">
        <f>+'Option 4A'!W26</f>
        <v>0</v>
      </c>
      <c r="X26" s="60">
        <f>+'Option 4A'!X26</f>
        <v>793</v>
      </c>
      <c r="Y26" s="60">
        <f>+'Option 4A'!Y26</f>
        <v>1471</v>
      </c>
      <c r="Z26" s="60">
        <f>+'Option 4A'!Z26</f>
        <v>2379</v>
      </c>
      <c r="AA26" s="60">
        <f>+'Option 4A'!AA26</f>
        <v>3287</v>
      </c>
      <c r="AB26" s="60">
        <f>+'Option 4A'!AB26</f>
        <v>6543</v>
      </c>
      <c r="AC26" s="60">
        <f>+'Option 4A'!AC26</f>
        <v>3578</v>
      </c>
      <c r="AD26" s="60">
        <f>+'Option 4A'!AD26</f>
        <v>3964</v>
      </c>
      <c r="AE26" s="60">
        <f>+'Option 4A'!AE26</f>
        <v>3677</v>
      </c>
      <c r="AF26" s="60">
        <f>+'Option 4A'!AF26</f>
        <v>20160</v>
      </c>
      <c r="AG26" s="60">
        <f>+'Option 4A'!AG26</f>
        <v>3578</v>
      </c>
      <c r="AH26" s="60">
        <f>+'Option 4A'!AH26</f>
        <v>8868</v>
      </c>
      <c r="AI26" s="60">
        <f>+'Option 4A'!AI26</f>
        <v>3578</v>
      </c>
      <c r="AJ26" s="60">
        <f>+'Option 4A'!AJ26</f>
        <v>3964</v>
      </c>
      <c r="AK26" s="60">
        <f>+'Option 4A'!AK26</f>
        <v>4208</v>
      </c>
      <c r="AL26" s="60">
        <f>+'Option 4A'!AL26</f>
        <v>3964</v>
      </c>
      <c r="AM26" s="60">
        <f>+'Option 4A'!AM26</f>
        <v>3578</v>
      </c>
      <c r="AN26" s="60">
        <f>+'Option 4A'!AN26</f>
        <v>6543</v>
      </c>
      <c r="AO26" s="60">
        <f>+'Option 4A'!AO26</f>
        <v>3578</v>
      </c>
      <c r="AP26" s="60">
        <f>+'Option 4A'!AP26</f>
        <v>33120</v>
      </c>
      <c r="AQ26" s="60">
        <f>+'Option 4A'!AQ26</f>
        <v>3578</v>
      </c>
      <c r="AR26" s="60">
        <f>+'Option 4A'!AR26</f>
        <v>3964</v>
      </c>
      <c r="AS26" s="60">
        <f>+'Option 4A'!AS26</f>
        <v>3677</v>
      </c>
      <c r="AT26" s="60">
        <f>+'Option 4A'!AT26</f>
        <v>8769</v>
      </c>
      <c r="AU26" s="33"/>
      <c r="AV26" s="70">
        <f t="shared" si="4"/>
        <v>6364.818181818182</v>
      </c>
    </row>
    <row r="27" spans="1:48" x14ac:dyDescent="0.35">
      <c r="A27" s="8" t="s">
        <v>33</v>
      </c>
      <c r="B27" s="8" t="s">
        <v>77</v>
      </c>
      <c r="C27" s="8" t="s">
        <v>42</v>
      </c>
      <c r="D27" s="73"/>
      <c r="E27" s="73"/>
      <c r="F27" s="73"/>
      <c r="G27" s="73"/>
      <c r="H27" s="73"/>
      <c r="I27" s="73"/>
      <c r="J27" s="73"/>
      <c r="K27" s="73"/>
      <c r="L27" s="71">
        <f>+'Option 4A'!L27</f>
        <v>2500</v>
      </c>
      <c r="M27" s="72"/>
      <c r="N27" s="72"/>
      <c r="O27" s="72"/>
      <c r="P27" s="72"/>
      <c r="Q27" s="72"/>
      <c r="R27" s="96"/>
      <c r="S27" s="60">
        <f>NPV('Key Vars Assumptions'!$B$10,V27:AT27)</f>
        <v>2015.458905971039</v>
      </c>
      <c r="T27" s="60">
        <f t="shared" si="3"/>
        <v>2500</v>
      </c>
      <c r="U27" s="31"/>
      <c r="V27" s="60">
        <f>+'Option 4A'!V27</f>
        <v>0</v>
      </c>
      <c r="W27" s="60">
        <f>+'Option 4A'!W27</f>
        <v>0</v>
      </c>
      <c r="X27" s="60">
        <f>+'Option 4A'!X27</f>
        <v>2000</v>
      </c>
      <c r="Y27" s="60">
        <f>+'Option 4A'!Y27</f>
        <v>0</v>
      </c>
      <c r="Z27" s="60">
        <f>+'Option 4A'!Z27</f>
        <v>0</v>
      </c>
      <c r="AA27" s="60">
        <f>+'Option 4A'!AA27</f>
        <v>0</v>
      </c>
      <c r="AB27" s="60">
        <f>+'Option 4A'!AB27</f>
        <v>0</v>
      </c>
      <c r="AC27" s="60">
        <f>+'Option 4A'!AC27</f>
        <v>0</v>
      </c>
      <c r="AD27" s="60">
        <f>+'Option 4A'!AD27</f>
        <v>0</v>
      </c>
      <c r="AE27" s="60">
        <f>+'Option 4A'!AE27</f>
        <v>0</v>
      </c>
      <c r="AF27" s="60">
        <f>+'Option 4A'!AF27</f>
        <v>0</v>
      </c>
      <c r="AG27" s="60">
        <f>+'Option 4A'!AG27</f>
        <v>0</v>
      </c>
      <c r="AH27" s="60">
        <f>+'Option 4A'!AH27</f>
        <v>0</v>
      </c>
      <c r="AI27" s="60">
        <f>+'Option 4A'!AI27</f>
        <v>0</v>
      </c>
      <c r="AJ27" s="60">
        <f>+'Option 4A'!AJ27</f>
        <v>0</v>
      </c>
      <c r="AK27" s="60">
        <f>+'Option 4A'!AK27</f>
        <v>0</v>
      </c>
      <c r="AL27" s="60">
        <f>+'Option 4A'!AL27</f>
        <v>0</v>
      </c>
      <c r="AM27" s="60">
        <f>+'Option 4A'!AM27</f>
        <v>0</v>
      </c>
      <c r="AN27" s="60">
        <f>+'Option 4A'!AN27</f>
        <v>0</v>
      </c>
      <c r="AO27" s="60">
        <f>+'Option 4A'!AO27</f>
        <v>0</v>
      </c>
      <c r="AP27" s="60">
        <f>+'Option 4A'!AP27</f>
        <v>0</v>
      </c>
      <c r="AQ27" s="60">
        <f>+'Option 4A'!AQ27</f>
        <v>0</v>
      </c>
      <c r="AR27" s="60">
        <f>+'Option 4A'!AR27</f>
        <v>0</v>
      </c>
      <c r="AS27" s="60">
        <f>+'Option 4A'!AS27</f>
        <v>0</v>
      </c>
      <c r="AT27" s="60">
        <f>+'Option 4A'!AT27</f>
        <v>500</v>
      </c>
      <c r="AU27" s="33"/>
      <c r="AV27" s="70"/>
    </row>
    <row r="28" spans="1:48" x14ac:dyDescent="0.35">
      <c r="A28" s="8" t="s">
        <v>33</v>
      </c>
      <c r="B28" s="8" t="s">
        <v>77</v>
      </c>
      <c r="C28" s="8" t="s">
        <v>86</v>
      </c>
      <c r="D28" s="73"/>
      <c r="E28" s="73"/>
      <c r="F28" s="73"/>
      <c r="G28" s="73"/>
      <c r="H28" s="73"/>
      <c r="I28" s="73"/>
      <c r="J28" s="73"/>
      <c r="K28" s="73"/>
      <c r="L28" s="73"/>
      <c r="M28" s="71">
        <f>+'Option 4A'!M28</f>
        <v>9212</v>
      </c>
      <c r="N28" s="72"/>
      <c r="O28" s="72"/>
      <c r="P28" s="72"/>
      <c r="Q28" s="72"/>
      <c r="R28" s="96"/>
      <c r="S28" s="60">
        <f>NPV('Key Vars Assumptions'!$B$10,V28:AT28)</f>
        <v>8308.6962046138215</v>
      </c>
      <c r="T28" s="60">
        <f>SUM(V28:AT28)</f>
        <v>9212</v>
      </c>
      <c r="U28" s="31"/>
      <c r="V28" s="60">
        <f>+'Option 4A'!V28</f>
        <v>0</v>
      </c>
      <c r="W28" s="60">
        <f>+'Option 4A'!W28</f>
        <v>0</v>
      </c>
      <c r="X28" s="60">
        <f>+'Option 4A'!X28</f>
        <v>9212</v>
      </c>
      <c r="Y28" s="60">
        <f>+'Option 4A'!Y28</f>
        <v>0</v>
      </c>
      <c r="Z28" s="60">
        <f>+'Option 4A'!Z28</f>
        <v>0</v>
      </c>
      <c r="AA28" s="60">
        <f>+'Option 4A'!AA28</f>
        <v>0</v>
      </c>
      <c r="AB28" s="60">
        <f>+'Option 4A'!AB28</f>
        <v>0</v>
      </c>
      <c r="AC28" s="60">
        <f>+'Option 4A'!AC28</f>
        <v>0</v>
      </c>
      <c r="AD28" s="60">
        <f>+'Option 4A'!AD28</f>
        <v>0</v>
      </c>
      <c r="AE28" s="60">
        <f>+'Option 4A'!AE28</f>
        <v>0</v>
      </c>
      <c r="AF28" s="60">
        <f>+'Option 4A'!AF28</f>
        <v>0</v>
      </c>
      <c r="AG28" s="60">
        <f>+'Option 4A'!AG28</f>
        <v>0</v>
      </c>
      <c r="AH28" s="60">
        <f>+'Option 4A'!AH28</f>
        <v>0</v>
      </c>
      <c r="AI28" s="60">
        <f>+'Option 4A'!AI28</f>
        <v>0</v>
      </c>
      <c r="AJ28" s="60">
        <f>+'Option 4A'!AJ28</f>
        <v>0</v>
      </c>
      <c r="AK28" s="60">
        <f>+'Option 4A'!AK28</f>
        <v>0</v>
      </c>
      <c r="AL28" s="60">
        <f>+'Option 4A'!AL28</f>
        <v>0</v>
      </c>
      <c r="AM28" s="60">
        <f>+'Option 4A'!AM28</f>
        <v>0</v>
      </c>
      <c r="AN28" s="60">
        <f>+'Option 4A'!AN28</f>
        <v>0</v>
      </c>
      <c r="AO28" s="60">
        <f>+'Option 4A'!AO28</f>
        <v>0</v>
      </c>
      <c r="AP28" s="60">
        <f>+'Option 4A'!AP28</f>
        <v>0</v>
      </c>
      <c r="AQ28" s="60">
        <f>+'Option 4A'!AQ28</f>
        <v>0</v>
      </c>
      <c r="AR28" s="60">
        <f>+'Option 4A'!AR28</f>
        <v>0</v>
      </c>
      <c r="AS28" s="60">
        <f>+'Option 4A'!AS28</f>
        <v>0</v>
      </c>
      <c r="AT28" s="60">
        <f>+'Option 4A'!AT28</f>
        <v>0</v>
      </c>
      <c r="AU28" s="33"/>
      <c r="AV28" s="70"/>
    </row>
    <row r="29" spans="1:48" x14ac:dyDescent="0.35">
      <c r="A29" s="8" t="s">
        <v>33</v>
      </c>
      <c r="B29" s="8" t="s">
        <v>77</v>
      </c>
      <c r="C29" s="8" t="s">
        <v>91</v>
      </c>
      <c r="D29" s="73"/>
      <c r="E29" s="73"/>
      <c r="F29" s="73"/>
      <c r="G29" s="73"/>
      <c r="H29" s="73"/>
      <c r="I29" s="73"/>
      <c r="J29" s="73"/>
      <c r="K29" s="73"/>
      <c r="L29" s="73"/>
      <c r="M29" s="72"/>
      <c r="N29" s="71">
        <f>+'Option 4A'!N29</f>
        <v>83265</v>
      </c>
      <c r="O29" s="72"/>
      <c r="P29" s="72"/>
      <c r="Q29" s="72"/>
      <c r="R29" s="96"/>
      <c r="S29" s="60">
        <f>NPV('Key Vars Assumptions'!$B$10,V29:AT29)</f>
        <v>52544.184784681762</v>
      </c>
      <c r="T29" s="60">
        <f>SUM(V29:AT29)</f>
        <v>83265</v>
      </c>
      <c r="U29" s="31"/>
      <c r="V29" s="60">
        <f>+'Option 4A'!V29</f>
        <v>0</v>
      </c>
      <c r="W29" s="60">
        <f>+'Option 4A'!W29</f>
        <v>0</v>
      </c>
      <c r="X29" s="60">
        <f>+'Option 4A'!X29</f>
        <v>2745</v>
      </c>
      <c r="Y29" s="60">
        <f>+'Option 4A'!Y29</f>
        <v>3660</v>
      </c>
      <c r="Z29" s="60">
        <f>+'Option 4A'!Z29</f>
        <v>3660</v>
      </c>
      <c r="AA29" s="60">
        <f>+'Option 4A'!AA29</f>
        <v>3660</v>
      </c>
      <c r="AB29" s="60">
        <f>+'Option 4A'!AB29</f>
        <v>3660</v>
      </c>
      <c r="AC29" s="60">
        <f>+'Option 4A'!AC29</f>
        <v>3660</v>
      </c>
      <c r="AD29" s="60">
        <f>+'Option 4A'!AD29</f>
        <v>3660</v>
      </c>
      <c r="AE29" s="60">
        <f>+'Option 4A'!AE29</f>
        <v>3660</v>
      </c>
      <c r="AF29" s="60">
        <f>+'Option 4A'!AF29</f>
        <v>3660</v>
      </c>
      <c r="AG29" s="60">
        <f>+'Option 4A'!AG29</f>
        <v>3660</v>
      </c>
      <c r="AH29" s="60">
        <f>+'Option 4A'!AH29</f>
        <v>3660</v>
      </c>
      <c r="AI29" s="60">
        <f>+'Option 4A'!AI29</f>
        <v>3660</v>
      </c>
      <c r="AJ29" s="60">
        <f>+'Option 4A'!AJ29</f>
        <v>3660</v>
      </c>
      <c r="AK29" s="60">
        <f>+'Option 4A'!AK29</f>
        <v>3660</v>
      </c>
      <c r="AL29" s="60">
        <f>+'Option 4A'!AL29</f>
        <v>3660</v>
      </c>
      <c r="AM29" s="60">
        <f>+'Option 4A'!AM29</f>
        <v>3660</v>
      </c>
      <c r="AN29" s="60">
        <f>+'Option 4A'!AN29</f>
        <v>3660</v>
      </c>
      <c r="AO29" s="60">
        <f>+'Option 4A'!AO29</f>
        <v>3660</v>
      </c>
      <c r="AP29" s="60">
        <f>+'Option 4A'!AP29</f>
        <v>3660</v>
      </c>
      <c r="AQ29" s="60">
        <f>+'Option 4A'!AQ29</f>
        <v>3660</v>
      </c>
      <c r="AR29" s="60">
        <f>+'Option 4A'!AR29</f>
        <v>3660</v>
      </c>
      <c r="AS29" s="60">
        <f>+'Option 4A'!AS29</f>
        <v>3660</v>
      </c>
      <c r="AT29" s="60">
        <f>+'Option 4A'!AT29</f>
        <v>3660</v>
      </c>
      <c r="AU29" s="33"/>
      <c r="AV29" s="70">
        <f t="shared" si="4"/>
        <v>3660</v>
      </c>
    </row>
    <row r="30" spans="1:48" s="104" customFormat="1" x14ac:dyDescent="0.35">
      <c r="A30" s="101" t="s">
        <v>33</v>
      </c>
      <c r="B30" s="101" t="s">
        <v>83</v>
      </c>
      <c r="C30" s="101" t="s">
        <v>52</v>
      </c>
      <c r="D30" s="73"/>
      <c r="E30" s="73"/>
      <c r="F30" s="73"/>
      <c r="G30" s="73"/>
      <c r="H30" s="73"/>
      <c r="I30" s="73"/>
      <c r="J30" s="73"/>
      <c r="K30" s="73"/>
      <c r="L30" s="73"/>
      <c r="M30" s="72"/>
      <c r="N30" s="72"/>
      <c r="O30" s="72"/>
      <c r="P30" s="71">
        <f>+'Option 4A'!P30</f>
        <v>46143</v>
      </c>
      <c r="Q30" s="72"/>
      <c r="R30" s="96"/>
      <c r="S30" s="60">
        <f>NPV('Key Vars Assumptions'!$B$10,V30:AT30)</f>
        <v>43074.984247006934</v>
      </c>
      <c r="T30" s="60">
        <f>SUM(V30:AT30)</f>
        <v>46143</v>
      </c>
      <c r="U30" s="31"/>
      <c r="V30" s="60">
        <f>+'Option 4A'!V30</f>
        <v>0</v>
      </c>
      <c r="W30" s="60">
        <f>+'Option 4A'!W30</f>
        <v>46143</v>
      </c>
      <c r="X30" s="60">
        <f>+'Option 4A'!X30</f>
        <v>0</v>
      </c>
      <c r="Y30" s="60">
        <f>+'Option 4A'!Y30</f>
        <v>0</v>
      </c>
      <c r="Z30" s="60">
        <f>+'Option 4A'!Z30</f>
        <v>0</v>
      </c>
      <c r="AA30" s="60">
        <f>+'Option 4A'!AA30</f>
        <v>0</v>
      </c>
      <c r="AB30" s="60">
        <f>+'Option 4A'!AB30</f>
        <v>0</v>
      </c>
      <c r="AC30" s="60">
        <f>+'Option 4A'!AC30</f>
        <v>0</v>
      </c>
      <c r="AD30" s="60">
        <f>+'Option 4A'!AD30</f>
        <v>0</v>
      </c>
      <c r="AE30" s="60">
        <f>+'Option 4A'!AE30</f>
        <v>0</v>
      </c>
      <c r="AF30" s="60">
        <f>+'Option 4A'!AF30</f>
        <v>0</v>
      </c>
      <c r="AG30" s="60">
        <f>+'Option 4A'!AG30</f>
        <v>0</v>
      </c>
      <c r="AH30" s="60">
        <f>+'Option 4A'!AH30</f>
        <v>0</v>
      </c>
      <c r="AI30" s="60">
        <f>+'Option 4A'!AI30</f>
        <v>0</v>
      </c>
      <c r="AJ30" s="60">
        <f>+'Option 4A'!AJ30</f>
        <v>0</v>
      </c>
      <c r="AK30" s="60">
        <f>+'Option 4A'!AK30</f>
        <v>0</v>
      </c>
      <c r="AL30" s="60">
        <f>+'Option 4A'!AL30</f>
        <v>0</v>
      </c>
      <c r="AM30" s="60">
        <f>+'Option 4A'!AM30</f>
        <v>0</v>
      </c>
      <c r="AN30" s="60">
        <f>+'Option 4A'!AN30</f>
        <v>0</v>
      </c>
      <c r="AO30" s="60">
        <f>+'Option 4A'!AO30</f>
        <v>0</v>
      </c>
      <c r="AP30" s="60">
        <f>+'Option 4A'!AP30</f>
        <v>0</v>
      </c>
      <c r="AQ30" s="60">
        <f>+'Option 4A'!AQ30</f>
        <v>0</v>
      </c>
      <c r="AR30" s="60">
        <f>+'Option 4A'!AR30</f>
        <v>0</v>
      </c>
      <c r="AS30" s="60">
        <f>+'Option 4A'!AS30</f>
        <v>0</v>
      </c>
      <c r="AT30" s="60">
        <f>+'Option 4A'!AT30</f>
        <v>0</v>
      </c>
      <c r="AU30" s="33"/>
      <c r="AV30" s="70"/>
    </row>
    <row r="31" spans="1:48" x14ac:dyDescent="0.35">
      <c r="A31" s="8"/>
      <c r="B31" s="8"/>
      <c r="C31" s="8"/>
      <c r="D31" s="74"/>
      <c r="E31" s="74"/>
      <c r="F31" s="74"/>
      <c r="G31" s="74"/>
      <c r="H31" s="74"/>
      <c r="I31" s="74"/>
      <c r="J31" s="74"/>
      <c r="K31" s="74"/>
      <c r="L31" s="74"/>
      <c r="M31" s="74"/>
      <c r="N31" s="74"/>
      <c r="O31" s="74"/>
      <c r="P31" s="74"/>
      <c r="Q31" s="74"/>
      <c r="R31" s="96"/>
      <c r="S31" s="64"/>
      <c r="T31" s="64"/>
      <c r="U31" s="33"/>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33"/>
      <c r="AV31" s="33"/>
    </row>
    <row r="32" spans="1:48" x14ac:dyDescent="0.35">
      <c r="A32" s="8" t="s">
        <v>43</v>
      </c>
      <c r="B32" s="8" t="s">
        <v>44</v>
      </c>
      <c r="C32" s="8" t="s">
        <v>32</v>
      </c>
      <c r="D32" s="71">
        <f>+'Option 4A'!D32</f>
        <v>246250</v>
      </c>
      <c r="E32" s="72"/>
      <c r="F32" s="72"/>
      <c r="G32" s="72"/>
      <c r="H32" s="72"/>
      <c r="I32" s="72"/>
      <c r="J32" s="72"/>
      <c r="K32" s="72"/>
      <c r="L32" s="72"/>
      <c r="M32" s="72"/>
      <c r="N32" s="72"/>
      <c r="O32" s="72"/>
      <c r="P32" s="72"/>
      <c r="Q32" s="72"/>
      <c r="R32" s="96"/>
      <c r="S32" s="60">
        <f>NPV('Key Vars Assumptions'!$B$10,V32:AT32)</f>
        <v>62008.561014676539</v>
      </c>
      <c r="T32" s="60">
        <f t="shared" ref="T32:T40" si="5">SUM(V32:AT32)</f>
        <v>68750</v>
      </c>
      <c r="U32" s="31"/>
      <c r="V32" s="60">
        <f>+'Option 4A'!V32</f>
        <v>0</v>
      </c>
      <c r="W32" s="60">
        <f>+'Option 4A'!W32</f>
        <v>0</v>
      </c>
      <c r="X32" s="60">
        <f>+'Option 4A'!X32</f>
        <v>68750</v>
      </c>
      <c r="Y32" s="60">
        <f>+'Option 4A'!Y32</f>
        <v>0</v>
      </c>
      <c r="Z32" s="60">
        <f>+'Option 4A'!Z32</f>
        <v>0</v>
      </c>
      <c r="AA32" s="60">
        <f>+'Option 4A'!AA32</f>
        <v>0</v>
      </c>
      <c r="AB32" s="60">
        <f>+'Option 4A'!AB32</f>
        <v>0</v>
      </c>
      <c r="AC32" s="60">
        <f>+'Option 4A'!AC32</f>
        <v>0</v>
      </c>
      <c r="AD32" s="60">
        <f>+'Option 4A'!AD32</f>
        <v>0</v>
      </c>
      <c r="AE32" s="60">
        <f>+'Option 4A'!AE32</f>
        <v>0</v>
      </c>
      <c r="AF32" s="60">
        <f>+'Option 4A'!AF32</f>
        <v>0</v>
      </c>
      <c r="AG32" s="60">
        <f>+'Option 4A'!AG32</f>
        <v>0</v>
      </c>
      <c r="AH32" s="60">
        <f>+'Option 4A'!AH32</f>
        <v>0</v>
      </c>
      <c r="AI32" s="60">
        <f>+'Option 4A'!AI32</f>
        <v>0</v>
      </c>
      <c r="AJ32" s="60">
        <f>+'Option 4A'!AJ32</f>
        <v>0</v>
      </c>
      <c r="AK32" s="60">
        <f>+'Option 4A'!AK32</f>
        <v>0</v>
      </c>
      <c r="AL32" s="60">
        <f>+'Option 4A'!AL32</f>
        <v>0</v>
      </c>
      <c r="AM32" s="60">
        <f>+'Option 4A'!AM32</f>
        <v>0</v>
      </c>
      <c r="AN32" s="60">
        <f>+'Option 4A'!AN32</f>
        <v>0</v>
      </c>
      <c r="AO32" s="60">
        <f>+'Option 4A'!AO32</f>
        <v>0</v>
      </c>
      <c r="AP32" s="60">
        <f>+'Option 4A'!AP32</f>
        <v>0</v>
      </c>
      <c r="AQ32" s="60">
        <f>+'Option 4A'!AQ32</f>
        <v>0</v>
      </c>
      <c r="AR32" s="60">
        <f>+'Option 4A'!AR32</f>
        <v>0</v>
      </c>
      <c r="AS32" s="60">
        <f>+'Option 4A'!AS32</f>
        <v>0</v>
      </c>
      <c r="AT32" s="60">
        <f>+'Option 4A'!AT32</f>
        <v>0</v>
      </c>
      <c r="AU32" s="33"/>
      <c r="AV32" s="33"/>
    </row>
    <row r="33" spans="1:48" x14ac:dyDescent="0.35">
      <c r="A33" s="8" t="s">
        <v>43</v>
      </c>
      <c r="B33" s="8" t="s">
        <v>44</v>
      </c>
      <c r="C33" s="8" t="s">
        <v>37</v>
      </c>
      <c r="D33" s="73"/>
      <c r="E33" s="71">
        <f>+'Option 4A'!E33</f>
        <v>97286</v>
      </c>
      <c r="F33" s="73"/>
      <c r="G33" s="73"/>
      <c r="H33" s="73"/>
      <c r="I33" s="73"/>
      <c r="J33" s="73"/>
      <c r="K33" s="73"/>
      <c r="L33" s="73"/>
      <c r="M33" s="73"/>
      <c r="N33" s="73"/>
      <c r="O33" s="73"/>
      <c r="P33" s="73"/>
      <c r="Q33" s="73"/>
      <c r="R33" s="96"/>
      <c r="S33" s="60">
        <f>NPV('Key Vars Assumptions'!$B$10,V33:AT33)</f>
        <v>9750.0006482713216</v>
      </c>
      <c r="T33" s="60">
        <f t="shared" si="5"/>
        <v>10810</v>
      </c>
      <c r="U33" s="31"/>
      <c r="V33" s="60">
        <f>+'Option 4A'!V33</f>
        <v>0</v>
      </c>
      <c r="W33" s="60">
        <f>+'Option 4A'!W33</f>
        <v>0</v>
      </c>
      <c r="X33" s="60">
        <f>+'Option 4A'!X33</f>
        <v>10810</v>
      </c>
      <c r="Y33" s="60">
        <f>+'Option 4A'!Y33</f>
        <v>0</v>
      </c>
      <c r="Z33" s="60">
        <f>+'Option 4A'!Z33</f>
        <v>0</v>
      </c>
      <c r="AA33" s="60">
        <f>+'Option 4A'!AA33</f>
        <v>0</v>
      </c>
      <c r="AB33" s="60">
        <f>+'Option 4A'!AB33</f>
        <v>0</v>
      </c>
      <c r="AC33" s="60">
        <f>+'Option 4A'!AC33</f>
        <v>0</v>
      </c>
      <c r="AD33" s="60">
        <f>+'Option 4A'!AD33</f>
        <v>0</v>
      </c>
      <c r="AE33" s="60">
        <f>+'Option 4A'!AE33</f>
        <v>0</v>
      </c>
      <c r="AF33" s="60">
        <f>+'Option 4A'!AF33</f>
        <v>0</v>
      </c>
      <c r="AG33" s="60">
        <f>+'Option 4A'!AG33</f>
        <v>0</v>
      </c>
      <c r="AH33" s="60">
        <f>+'Option 4A'!AH33</f>
        <v>0</v>
      </c>
      <c r="AI33" s="60">
        <f>+'Option 4A'!AI33</f>
        <v>0</v>
      </c>
      <c r="AJ33" s="60">
        <f>+'Option 4A'!AJ33</f>
        <v>0</v>
      </c>
      <c r="AK33" s="60">
        <f>+'Option 4A'!AK33</f>
        <v>0</v>
      </c>
      <c r="AL33" s="60">
        <f>+'Option 4A'!AL33</f>
        <v>0</v>
      </c>
      <c r="AM33" s="60">
        <f>+'Option 4A'!AM33</f>
        <v>0</v>
      </c>
      <c r="AN33" s="60">
        <f>+'Option 4A'!AN33</f>
        <v>0</v>
      </c>
      <c r="AO33" s="60">
        <f>+'Option 4A'!AO33</f>
        <v>0</v>
      </c>
      <c r="AP33" s="60">
        <f>+'Option 4A'!AP33</f>
        <v>0</v>
      </c>
      <c r="AQ33" s="60">
        <f>+'Option 4A'!AQ33</f>
        <v>0</v>
      </c>
      <c r="AR33" s="60">
        <f>+'Option 4A'!AR33</f>
        <v>0</v>
      </c>
      <c r="AS33" s="60">
        <f>+'Option 4A'!AS33</f>
        <v>0</v>
      </c>
      <c r="AT33" s="60">
        <f>+'Option 4A'!AT33</f>
        <v>0</v>
      </c>
      <c r="AU33" s="33"/>
      <c r="AV33" s="33"/>
    </row>
    <row r="34" spans="1:48" x14ac:dyDescent="0.35">
      <c r="A34" s="8" t="s">
        <v>43</v>
      </c>
      <c r="B34" s="8" t="s">
        <v>44</v>
      </c>
      <c r="C34" s="8" t="s">
        <v>35</v>
      </c>
      <c r="D34" s="73"/>
      <c r="E34" s="73"/>
      <c r="F34" s="71">
        <f>+'Option 4A'!F34</f>
        <v>2435</v>
      </c>
      <c r="G34" s="72"/>
      <c r="H34" s="73"/>
      <c r="I34" s="73"/>
      <c r="J34" s="73"/>
      <c r="K34" s="73"/>
      <c r="L34" s="73"/>
      <c r="M34" s="73"/>
      <c r="N34" s="73"/>
      <c r="O34" s="73"/>
      <c r="P34" s="73"/>
      <c r="Q34" s="73"/>
      <c r="R34" s="96"/>
      <c r="S34" s="60">
        <f>NPV('Key Vars Assumptions'!$B$10,V34:AT34)</f>
        <v>244.42647323603404</v>
      </c>
      <c r="T34" s="60">
        <f t="shared" si="5"/>
        <v>271</v>
      </c>
      <c r="U34" s="31"/>
      <c r="V34" s="60">
        <f>+'Option 4A'!V34</f>
        <v>0</v>
      </c>
      <c r="W34" s="60">
        <f>+'Option 4A'!W34</f>
        <v>0</v>
      </c>
      <c r="X34" s="60">
        <f>+'Option 4A'!X34</f>
        <v>271</v>
      </c>
      <c r="Y34" s="60">
        <f>+'Option 4A'!Y34</f>
        <v>0</v>
      </c>
      <c r="Z34" s="60">
        <f>+'Option 4A'!Z34</f>
        <v>0</v>
      </c>
      <c r="AA34" s="60">
        <f>+'Option 4A'!AA34</f>
        <v>0</v>
      </c>
      <c r="AB34" s="60">
        <f>+'Option 4A'!AB34</f>
        <v>0</v>
      </c>
      <c r="AC34" s="60">
        <f>+'Option 4A'!AC34</f>
        <v>0</v>
      </c>
      <c r="AD34" s="60">
        <f>+'Option 4A'!AD34</f>
        <v>0</v>
      </c>
      <c r="AE34" s="60">
        <f>+'Option 4A'!AE34</f>
        <v>0</v>
      </c>
      <c r="AF34" s="60">
        <f>+'Option 4A'!AF34</f>
        <v>0</v>
      </c>
      <c r="AG34" s="60">
        <f>+'Option 4A'!AG34</f>
        <v>0</v>
      </c>
      <c r="AH34" s="60">
        <f>+'Option 4A'!AH34</f>
        <v>0</v>
      </c>
      <c r="AI34" s="60">
        <f>+'Option 4A'!AI34</f>
        <v>0</v>
      </c>
      <c r="AJ34" s="60">
        <f>+'Option 4A'!AJ34</f>
        <v>0</v>
      </c>
      <c r="AK34" s="60">
        <f>+'Option 4A'!AK34</f>
        <v>0</v>
      </c>
      <c r="AL34" s="60">
        <f>+'Option 4A'!AL34</f>
        <v>0</v>
      </c>
      <c r="AM34" s="60">
        <f>+'Option 4A'!AM34</f>
        <v>0</v>
      </c>
      <c r="AN34" s="60">
        <f>+'Option 4A'!AN34</f>
        <v>0</v>
      </c>
      <c r="AO34" s="60">
        <f>+'Option 4A'!AO34</f>
        <v>0</v>
      </c>
      <c r="AP34" s="60">
        <f>+'Option 4A'!AP34</f>
        <v>0</v>
      </c>
      <c r="AQ34" s="60">
        <f>+'Option 4A'!AQ34</f>
        <v>0</v>
      </c>
      <c r="AR34" s="60">
        <f>+'Option 4A'!AR34</f>
        <v>0</v>
      </c>
      <c r="AS34" s="60">
        <f>+'Option 4A'!AS34</f>
        <v>0</v>
      </c>
      <c r="AT34" s="60">
        <f>+'Option 4A'!AT34</f>
        <v>0</v>
      </c>
      <c r="AU34" s="33"/>
      <c r="AV34" s="33"/>
    </row>
    <row r="35" spans="1:48" x14ac:dyDescent="0.35">
      <c r="A35" s="8" t="s">
        <v>43</v>
      </c>
      <c r="B35" s="8" t="s">
        <v>44</v>
      </c>
      <c r="C35" s="8" t="s">
        <v>36</v>
      </c>
      <c r="D35" s="73"/>
      <c r="E35" s="73"/>
      <c r="F35" s="73"/>
      <c r="G35" s="71">
        <f>+'Option 4A'!G35</f>
        <v>632</v>
      </c>
      <c r="H35" s="73"/>
      <c r="I35" s="73"/>
      <c r="J35" s="73"/>
      <c r="K35" s="73"/>
      <c r="L35" s="73"/>
      <c r="M35" s="73"/>
      <c r="N35" s="73"/>
      <c r="O35" s="73"/>
      <c r="P35" s="73"/>
      <c r="Q35" s="73"/>
      <c r="R35" s="96"/>
      <c r="S35" s="60">
        <f>NPV('Key Vars Assumptions'!$B$10,V35:AT35)</f>
        <v>63.135989396761566</v>
      </c>
      <c r="T35" s="60">
        <f t="shared" si="5"/>
        <v>70</v>
      </c>
      <c r="U35" s="31"/>
      <c r="V35" s="60">
        <f>+'Option 4A'!V35</f>
        <v>0</v>
      </c>
      <c r="W35" s="60">
        <f>+'Option 4A'!W35</f>
        <v>0</v>
      </c>
      <c r="X35" s="60">
        <f>+'Option 4A'!X35</f>
        <v>70</v>
      </c>
      <c r="Y35" s="60">
        <f>+'Option 4A'!Y35</f>
        <v>0</v>
      </c>
      <c r="Z35" s="60">
        <f>+'Option 4A'!Z35</f>
        <v>0</v>
      </c>
      <c r="AA35" s="60">
        <f>+'Option 4A'!AA35</f>
        <v>0</v>
      </c>
      <c r="AB35" s="60">
        <f>+'Option 4A'!AB35</f>
        <v>0</v>
      </c>
      <c r="AC35" s="60">
        <f>+'Option 4A'!AC35</f>
        <v>0</v>
      </c>
      <c r="AD35" s="60">
        <f>+'Option 4A'!AD35</f>
        <v>0</v>
      </c>
      <c r="AE35" s="60">
        <f>+'Option 4A'!AE35</f>
        <v>0</v>
      </c>
      <c r="AF35" s="60">
        <f>+'Option 4A'!AF35</f>
        <v>0</v>
      </c>
      <c r="AG35" s="60">
        <f>+'Option 4A'!AG35</f>
        <v>0</v>
      </c>
      <c r="AH35" s="60">
        <f>+'Option 4A'!AH35</f>
        <v>0</v>
      </c>
      <c r="AI35" s="60">
        <f>+'Option 4A'!AI35</f>
        <v>0</v>
      </c>
      <c r="AJ35" s="60">
        <f>+'Option 4A'!AJ35</f>
        <v>0</v>
      </c>
      <c r="AK35" s="60">
        <f>+'Option 4A'!AK35</f>
        <v>0</v>
      </c>
      <c r="AL35" s="60">
        <f>+'Option 4A'!AL35</f>
        <v>0</v>
      </c>
      <c r="AM35" s="60">
        <f>+'Option 4A'!AM35</f>
        <v>0</v>
      </c>
      <c r="AN35" s="60">
        <f>+'Option 4A'!AN35</f>
        <v>0</v>
      </c>
      <c r="AO35" s="60">
        <f>+'Option 4A'!AO35</f>
        <v>0</v>
      </c>
      <c r="AP35" s="60">
        <f>+'Option 4A'!AP35</f>
        <v>0</v>
      </c>
      <c r="AQ35" s="60">
        <f>+'Option 4A'!AQ35</f>
        <v>0</v>
      </c>
      <c r="AR35" s="60">
        <f>+'Option 4A'!AR35</f>
        <v>0</v>
      </c>
      <c r="AS35" s="60">
        <f>+'Option 4A'!AS35</f>
        <v>0</v>
      </c>
      <c r="AT35" s="60">
        <f>+'Option 4A'!AT35</f>
        <v>0</v>
      </c>
      <c r="AU35" s="33"/>
      <c r="AV35" s="33"/>
    </row>
    <row r="36" spans="1:48" x14ac:dyDescent="0.35">
      <c r="A36" s="8" t="s">
        <v>43</v>
      </c>
      <c r="B36" s="8" t="s">
        <v>44</v>
      </c>
      <c r="C36" s="8" t="s">
        <v>38</v>
      </c>
      <c r="D36" s="73"/>
      <c r="E36" s="73"/>
      <c r="F36" s="73"/>
      <c r="G36" s="73"/>
      <c r="H36" s="71">
        <f>+'Option 4A'!H36</f>
        <v>16670</v>
      </c>
      <c r="I36" s="73"/>
      <c r="J36" s="73"/>
      <c r="K36" s="73"/>
      <c r="L36" s="73"/>
      <c r="M36" s="73"/>
      <c r="N36" s="73"/>
      <c r="O36" s="73"/>
      <c r="P36" s="73"/>
      <c r="Q36" s="73"/>
      <c r="R36" s="96"/>
      <c r="S36" s="60">
        <f>NPV('Key Vars Assumptions'!$B$10,V36:AT36)</f>
        <v>1670.3978908971774</v>
      </c>
      <c r="T36" s="60">
        <f t="shared" si="5"/>
        <v>1852</v>
      </c>
      <c r="U36" s="31"/>
      <c r="V36" s="60">
        <f>+'Option 4A'!V36</f>
        <v>0</v>
      </c>
      <c r="W36" s="60">
        <f>+'Option 4A'!W36</f>
        <v>0</v>
      </c>
      <c r="X36" s="60">
        <f>+'Option 4A'!X36</f>
        <v>1852</v>
      </c>
      <c r="Y36" s="60">
        <f>+'Option 4A'!Y36</f>
        <v>0</v>
      </c>
      <c r="Z36" s="60">
        <f>+'Option 4A'!Z36</f>
        <v>0</v>
      </c>
      <c r="AA36" s="60">
        <f>+'Option 4A'!AA36</f>
        <v>0</v>
      </c>
      <c r="AB36" s="60">
        <f>+'Option 4A'!AB36</f>
        <v>0</v>
      </c>
      <c r="AC36" s="60">
        <f>+'Option 4A'!AC36</f>
        <v>0</v>
      </c>
      <c r="AD36" s="60">
        <f>+'Option 4A'!AD36</f>
        <v>0</v>
      </c>
      <c r="AE36" s="60">
        <f>+'Option 4A'!AE36</f>
        <v>0</v>
      </c>
      <c r="AF36" s="60">
        <f>+'Option 4A'!AF36</f>
        <v>0</v>
      </c>
      <c r="AG36" s="60">
        <f>+'Option 4A'!AG36</f>
        <v>0</v>
      </c>
      <c r="AH36" s="60">
        <f>+'Option 4A'!AH36</f>
        <v>0</v>
      </c>
      <c r="AI36" s="60">
        <f>+'Option 4A'!AI36</f>
        <v>0</v>
      </c>
      <c r="AJ36" s="60">
        <f>+'Option 4A'!AJ36</f>
        <v>0</v>
      </c>
      <c r="AK36" s="60">
        <f>+'Option 4A'!AK36</f>
        <v>0</v>
      </c>
      <c r="AL36" s="60">
        <f>+'Option 4A'!AL36</f>
        <v>0</v>
      </c>
      <c r="AM36" s="60">
        <f>+'Option 4A'!AM36</f>
        <v>0</v>
      </c>
      <c r="AN36" s="60">
        <f>+'Option 4A'!AN36</f>
        <v>0</v>
      </c>
      <c r="AO36" s="60">
        <f>+'Option 4A'!AO36</f>
        <v>0</v>
      </c>
      <c r="AP36" s="60">
        <f>+'Option 4A'!AP36</f>
        <v>0</v>
      </c>
      <c r="AQ36" s="60">
        <f>+'Option 4A'!AQ36</f>
        <v>0</v>
      </c>
      <c r="AR36" s="60">
        <f>+'Option 4A'!AR36</f>
        <v>0</v>
      </c>
      <c r="AS36" s="60">
        <f>+'Option 4A'!AS36</f>
        <v>0</v>
      </c>
      <c r="AT36" s="60">
        <f>+'Option 4A'!AT36</f>
        <v>0</v>
      </c>
      <c r="AU36" s="33"/>
      <c r="AV36" s="33"/>
    </row>
    <row r="37" spans="1:48" x14ac:dyDescent="0.35">
      <c r="A37" s="8" t="s">
        <v>43</v>
      </c>
      <c r="B37" s="8" t="s">
        <v>44</v>
      </c>
      <c r="C37" s="8" t="s">
        <v>39</v>
      </c>
      <c r="D37" s="73"/>
      <c r="E37" s="73"/>
      <c r="F37" s="73"/>
      <c r="G37" s="73"/>
      <c r="H37" s="73"/>
      <c r="I37" s="71">
        <f>+'Option 4A'!I37</f>
        <v>0</v>
      </c>
      <c r="J37" s="73"/>
      <c r="K37" s="73"/>
      <c r="L37" s="73"/>
      <c r="M37" s="73"/>
      <c r="N37" s="73"/>
      <c r="O37" s="73"/>
      <c r="P37" s="73"/>
      <c r="Q37" s="73"/>
      <c r="R37" s="96"/>
      <c r="S37" s="60">
        <f>NPV('Key Vars Assumptions'!$B$10,V37:AT37)</f>
        <v>0</v>
      </c>
      <c r="T37" s="60">
        <f t="shared" si="5"/>
        <v>0</v>
      </c>
      <c r="U37" s="31"/>
      <c r="V37" s="60">
        <f>+'Option 4A'!V37</f>
        <v>0</v>
      </c>
      <c r="W37" s="60">
        <f>+'Option 4A'!W37</f>
        <v>0</v>
      </c>
      <c r="X37" s="60">
        <f>+'Option 4A'!X37</f>
        <v>0</v>
      </c>
      <c r="Y37" s="60">
        <f>+'Option 4A'!Y37</f>
        <v>0</v>
      </c>
      <c r="Z37" s="60">
        <f>+'Option 4A'!Z37</f>
        <v>0</v>
      </c>
      <c r="AA37" s="60">
        <f>+'Option 4A'!AA37</f>
        <v>0</v>
      </c>
      <c r="AB37" s="60">
        <f>+'Option 4A'!AB37</f>
        <v>0</v>
      </c>
      <c r="AC37" s="60">
        <f>+'Option 4A'!AC37</f>
        <v>0</v>
      </c>
      <c r="AD37" s="60">
        <f>+'Option 4A'!AD37</f>
        <v>0</v>
      </c>
      <c r="AE37" s="60">
        <f>+'Option 4A'!AE37</f>
        <v>0</v>
      </c>
      <c r="AF37" s="60">
        <f>+'Option 4A'!AF37</f>
        <v>0</v>
      </c>
      <c r="AG37" s="60">
        <f>+'Option 4A'!AG37</f>
        <v>0</v>
      </c>
      <c r="AH37" s="60">
        <f>+'Option 4A'!AH37</f>
        <v>0</v>
      </c>
      <c r="AI37" s="60">
        <f>+'Option 4A'!AI37</f>
        <v>0</v>
      </c>
      <c r="AJ37" s="60">
        <f>+'Option 4A'!AJ37</f>
        <v>0</v>
      </c>
      <c r="AK37" s="60">
        <f>+'Option 4A'!AK37</f>
        <v>0</v>
      </c>
      <c r="AL37" s="60">
        <f>+'Option 4A'!AL37</f>
        <v>0</v>
      </c>
      <c r="AM37" s="60">
        <f>+'Option 4A'!AM37</f>
        <v>0</v>
      </c>
      <c r="AN37" s="60">
        <f>+'Option 4A'!AN37</f>
        <v>0</v>
      </c>
      <c r="AO37" s="60">
        <f>+'Option 4A'!AO37</f>
        <v>0</v>
      </c>
      <c r="AP37" s="60">
        <f>+'Option 4A'!AP37</f>
        <v>0</v>
      </c>
      <c r="AQ37" s="60">
        <f>+'Option 4A'!AQ37</f>
        <v>0</v>
      </c>
      <c r="AR37" s="60">
        <f>+'Option 4A'!AR37</f>
        <v>0</v>
      </c>
      <c r="AS37" s="60">
        <f>+'Option 4A'!AS37</f>
        <v>0</v>
      </c>
      <c r="AT37" s="60">
        <f>+'Option 4A'!AT37</f>
        <v>0</v>
      </c>
      <c r="AU37" s="33"/>
      <c r="AV37" s="33"/>
    </row>
    <row r="38" spans="1:48" x14ac:dyDescent="0.35">
      <c r="A38" s="8" t="s">
        <v>43</v>
      </c>
      <c r="B38" s="8" t="s">
        <v>44</v>
      </c>
      <c r="C38" s="8" t="s">
        <v>40</v>
      </c>
      <c r="D38" s="73"/>
      <c r="E38" s="73"/>
      <c r="F38" s="73"/>
      <c r="G38" s="73"/>
      <c r="H38" s="73"/>
      <c r="I38" s="73"/>
      <c r="J38" s="71">
        <f>+'Option 4A'!J38</f>
        <v>6381</v>
      </c>
      <c r="K38" s="72"/>
      <c r="L38" s="72"/>
      <c r="M38" s="72"/>
      <c r="N38" s="72"/>
      <c r="O38" s="72"/>
      <c r="P38" s="72"/>
      <c r="Q38" s="72"/>
      <c r="R38" s="96"/>
      <c r="S38" s="60">
        <f>NPV('Key Vars Assumptions'!$B$10,V38:AT38)</f>
        <v>639.47737831862787</v>
      </c>
      <c r="T38" s="60">
        <f t="shared" si="5"/>
        <v>709</v>
      </c>
      <c r="U38" s="31"/>
      <c r="V38" s="60">
        <f>+'Option 4A'!V38</f>
        <v>0</v>
      </c>
      <c r="W38" s="60">
        <f>+'Option 4A'!W38</f>
        <v>0</v>
      </c>
      <c r="X38" s="60">
        <f>+'Option 4A'!X38</f>
        <v>709</v>
      </c>
      <c r="Y38" s="60">
        <f>+'Option 4A'!Y38</f>
        <v>0</v>
      </c>
      <c r="Z38" s="60">
        <f>+'Option 4A'!Z38</f>
        <v>0</v>
      </c>
      <c r="AA38" s="60">
        <f>+'Option 4A'!AA38</f>
        <v>0</v>
      </c>
      <c r="AB38" s="60">
        <f>+'Option 4A'!AB38</f>
        <v>0</v>
      </c>
      <c r="AC38" s="60">
        <f>+'Option 4A'!AC38</f>
        <v>0</v>
      </c>
      <c r="AD38" s="60">
        <f>+'Option 4A'!AD38</f>
        <v>0</v>
      </c>
      <c r="AE38" s="60">
        <f>+'Option 4A'!AE38</f>
        <v>0</v>
      </c>
      <c r="AF38" s="60">
        <f>+'Option 4A'!AF38</f>
        <v>0</v>
      </c>
      <c r="AG38" s="60">
        <f>+'Option 4A'!AG38</f>
        <v>0</v>
      </c>
      <c r="AH38" s="60">
        <f>+'Option 4A'!AH38</f>
        <v>0</v>
      </c>
      <c r="AI38" s="60">
        <f>+'Option 4A'!AI38</f>
        <v>0</v>
      </c>
      <c r="AJ38" s="60">
        <f>+'Option 4A'!AJ38</f>
        <v>0</v>
      </c>
      <c r="AK38" s="60">
        <f>+'Option 4A'!AK38</f>
        <v>0</v>
      </c>
      <c r="AL38" s="60">
        <f>+'Option 4A'!AL38</f>
        <v>0</v>
      </c>
      <c r="AM38" s="60">
        <f>+'Option 4A'!AM38</f>
        <v>0</v>
      </c>
      <c r="AN38" s="60">
        <f>+'Option 4A'!AN38</f>
        <v>0</v>
      </c>
      <c r="AO38" s="60">
        <f>+'Option 4A'!AO38</f>
        <v>0</v>
      </c>
      <c r="AP38" s="60">
        <f>+'Option 4A'!AP38</f>
        <v>0</v>
      </c>
      <c r="AQ38" s="60">
        <f>+'Option 4A'!AQ38</f>
        <v>0</v>
      </c>
      <c r="AR38" s="60">
        <f>+'Option 4A'!AR38</f>
        <v>0</v>
      </c>
      <c r="AS38" s="60">
        <f>+'Option 4A'!AS38</f>
        <v>0</v>
      </c>
      <c r="AT38" s="60">
        <f>+'Option 4A'!AT38</f>
        <v>0</v>
      </c>
      <c r="AU38" s="33"/>
      <c r="AV38" s="33"/>
    </row>
    <row r="39" spans="1:48" x14ac:dyDescent="0.35">
      <c r="A39" s="8" t="s">
        <v>43</v>
      </c>
      <c r="B39" s="8" t="s">
        <v>44</v>
      </c>
      <c r="C39" s="8" t="s">
        <v>71</v>
      </c>
      <c r="D39" s="73"/>
      <c r="E39" s="73"/>
      <c r="F39" s="73"/>
      <c r="G39" s="73"/>
      <c r="H39" s="73"/>
      <c r="I39" s="73"/>
      <c r="J39" s="73"/>
      <c r="K39" s="71">
        <f>+'Option 4A'!K39</f>
        <v>9628</v>
      </c>
      <c r="L39" s="72"/>
      <c r="M39" s="72"/>
      <c r="N39" s="72"/>
      <c r="O39" s="72"/>
      <c r="P39" s="72"/>
      <c r="Q39" s="72"/>
      <c r="R39" s="96"/>
      <c r="S39" s="60">
        <f>NPV('Key Vars Assumptions'!$B$10,V39:AT39)</f>
        <v>9093.8704988408354</v>
      </c>
      <c r="T39" s="60">
        <f t="shared" si="5"/>
        <v>9628</v>
      </c>
      <c r="U39" s="31"/>
      <c r="V39" s="60">
        <f>+'Option 4A'!V39</f>
        <v>4279</v>
      </c>
      <c r="W39" s="60">
        <f>+'Option 4A'!W39</f>
        <v>4279</v>
      </c>
      <c r="X39" s="60">
        <f>+'Option 4A'!X39</f>
        <v>1070</v>
      </c>
      <c r="Y39" s="60">
        <f>+'Option 4A'!Y39</f>
        <v>0</v>
      </c>
      <c r="Z39" s="60">
        <f>+'Option 4A'!Z39</f>
        <v>0</v>
      </c>
      <c r="AA39" s="60">
        <f>+'Option 4A'!AA39</f>
        <v>0</v>
      </c>
      <c r="AB39" s="60">
        <f>+'Option 4A'!AB39</f>
        <v>0</v>
      </c>
      <c r="AC39" s="60">
        <f>+'Option 4A'!AC39</f>
        <v>0</v>
      </c>
      <c r="AD39" s="60">
        <f>+'Option 4A'!AD39</f>
        <v>0</v>
      </c>
      <c r="AE39" s="60">
        <f>+'Option 4A'!AE39</f>
        <v>0</v>
      </c>
      <c r="AF39" s="60">
        <f>+'Option 4A'!AF39</f>
        <v>0</v>
      </c>
      <c r="AG39" s="60">
        <f>+'Option 4A'!AG39</f>
        <v>0</v>
      </c>
      <c r="AH39" s="60">
        <f>+'Option 4A'!AH39</f>
        <v>0</v>
      </c>
      <c r="AI39" s="60">
        <f>+'Option 4A'!AI39</f>
        <v>0</v>
      </c>
      <c r="AJ39" s="60">
        <f>+'Option 4A'!AJ39</f>
        <v>0</v>
      </c>
      <c r="AK39" s="60">
        <f>+'Option 4A'!AK39</f>
        <v>0</v>
      </c>
      <c r="AL39" s="60">
        <f>+'Option 4A'!AL39</f>
        <v>0</v>
      </c>
      <c r="AM39" s="60">
        <f>+'Option 4A'!AM39</f>
        <v>0</v>
      </c>
      <c r="AN39" s="60">
        <f>+'Option 4A'!AN39</f>
        <v>0</v>
      </c>
      <c r="AO39" s="60">
        <f>+'Option 4A'!AO39</f>
        <v>0</v>
      </c>
      <c r="AP39" s="60">
        <f>+'Option 4A'!AP39</f>
        <v>0</v>
      </c>
      <c r="AQ39" s="60">
        <f>+'Option 4A'!AQ39</f>
        <v>0</v>
      </c>
      <c r="AR39" s="60">
        <f>+'Option 4A'!AR39</f>
        <v>0</v>
      </c>
      <c r="AS39" s="60">
        <f>+'Option 4A'!AS39</f>
        <v>0</v>
      </c>
      <c r="AT39" s="60">
        <f>+'Option 4A'!AT39</f>
        <v>0</v>
      </c>
      <c r="AU39" s="33"/>
      <c r="AV39" s="33"/>
    </row>
    <row r="40" spans="1:48" x14ac:dyDescent="0.35">
      <c r="A40" s="8" t="s">
        <v>43</v>
      </c>
      <c r="B40" s="8" t="s">
        <v>44</v>
      </c>
      <c r="C40" s="8" t="s">
        <v>42</v>
      </c>
      <c r="D40" s="73"/>
      <c r="E40" s="73"/>
      <c r="F40" s="73"/>
      <c r="G40" s="73"/>
      <c r="H40" s="73"/>
      <c r="I40" s="73"/>
      <c r="J40" s="73"/>
      <c r="K40" s="73"/>
      <c r="L40" s="71">
        <f>+'Option 4A'!L40</f>
        <v>2500</v>
      </c>
      <c r="M40" s="72"/>
      <c r="N40" s="72"/>
      <c r="O40" s="72"/>
      <c r="P40" s="72"/>
      <c r="Q40" s="72"/>
      <c r="R40" s="96"/>
      <c r="S40" s="60">
        <f>NPV('Key Vars Assumptions'!$B$10,V40:AT40)</f>
        <v>450.97135283401116</v>
      </c>
      <c r="T40" s="60">
        <f t="shared" si="5"/>
        <v>500</v>
      </c>
      <c r="U40" s="31"/>
      <c r="V40" s="60">
        <f>+'Option 4A'!V40</f>
        <v>0</v>
      </c>
      <c r="W40" s="60">
        <f>+'Option 4A'!W40</f>
        <v>0</v>
      </c>
      <c r="X40" s="60">
        <f>+'Option 4A'!X40</f>
        <v>500</v>
      </c>
      <c r="Y40" s="60">
        <f>+'Option 4A'!Y40</f>
        <v>0</v>
      </c>
      <c r="Z40" s="60">
        <f>+'Option 4A'!Z40</f>
        <v>0</v>
      </c>
      <c r="AA40" s="60">
        <f>+'Option 4A'!AA40</f>
        <v>0</v>
      </c>
      <c r="AB40" s="60">
        <f>+'Option 4A'!AB40</f>
        <v>0</v>
      </c>
      <c r="AC40" s="60">
        <f>+'Option 4A'!AC40</f>
        <v>0</v>
      </c>
      <c r="AD40" s="60">
        <f>+'Option 4A'!AD40</f>
        <v>0</v>
      </c>
      <c r="AE40" s="60">
        <f>+'Option 4A'!AE40</f>
        <v>0</v>
      </c>
      <c r="AF40" s="60">
        <f>+'Option 4A'!AF40</f>
        <v>0</v>
      </c>
      <c r="AG40" s="60">
        <f>+'Option 4A'!AG40</f>
        <v>0</v>
      </c>
      <c r="AH40" s="60">
        <f>+'Option 4A'!AH40</f>
        <v>0</v>
      </c>
      <c r="AI40" s="60">
        <f>+'Option 4A'!AI40</f>
        <v>0</v>
      </c>
      <c r="AJ40" s="60">
        <f>+'Option 4A'!AJ40</f>
        <v>0</v>
      </c>
      <c r="AK40" s="60">
        <f>+'Option 4A'!AK40</f>
        <v>0</v>
      </c>
      <c r="AL40" s="60">
        <f>+'Option 4A'!AL40</f>
        <v>0</v>
      </c>
      <c r="AM40" s="60">
        <f>+'Option 4A'!AM40</f>
        <v>0</v>
      </c>
      <c r="AN40" s="60">
        <f>+'Option 4A'!AN40</f>
        <v>0</v>
      </c>
      <c r="AO40" s="60">
        <f>+'Option 4A'!AO40</f>
        <v>0</v>
      </c>
      <c r="AP40" s="60">
        <f>+'Option 4A'!AP40</f>
        <v>0</v>
      </c>
      <c r="AQ40" s="60">
        <f>+'Option 4A'!AQ40</f>
        <v>0</v>
      </c>
      <c r="AR40" s="60">
        <f>+'Option 4A'!AR40</f>
        <v>0</v>
      </c>
      <c r="AS40" s="60">
        <f>+'Option 4A'!AS40</f>
        <v>0</v>
      </c>
      <c r="AT40" s="60">
        <f>+'Option 4A'!AT40</f>
        <v>0</v>
      </c>
      <c r="AU40" s="33"/>
      <c r="AV40" s="33"/>
    </row>
    <row r="41" spans="1:48" x14ac:dyDescent="0.35">
      <c r="A41" s="8" t="s">
        <v>43</v>
      </c>
      <c r="B41" s="8" t="s">
        <v>44</v>
      </c>
      <c r="C41" s="8" t="s">
        <v>86</v>
      </c>
      <c r="D41" s="73"/>
      <c r="E41" s="73"/>
      <c r="F41" s="73"/>
      <c r="G41" s="73"/>
      <c r="H41" s="73"/>
      <c r="I41" s="73"/>
      <c r="J41" s="73"/>
      <c r="K41" s="73"/>
      <c r="L41" s="73"/>
      <c r="M41" s="71">
        <f>+'Option 4A'!M41</f>
        <v>12434</v>
      </c>
      <c r="N41" s="73"/>
      <c r="O41" s="73"/>
      <c r="P41" s="73"/>
      <c r="Q41" s="73"/>
      <c r="R41" s="96"/>
      <c r="S41" s="60">
        <f>NPV('Key Vars Assumptions'!$B$10,V41:AT41)</f>
        <v>0</v>
      </c>
      <c r="T41" s="60">
        <f t="shared" ref="T41:T42" si="6">SUM(V41:AT41)</f>
        <v>0</v>
      </c>
      <c r="U41" s="31"/>
      <c r="V41" s="60">
        <f>+'Option 4A'!V41</f>
        <v>0</v>
      </c>
      <c r="W41" s="60">
        <f>+'Option 4A'!W41</f>
        <v>0</v>
      </c>
      <c r="X41" s="60">
        <f>+'Option 4A'!X41</f>
        <v>0</v>
      </c>
      <c r="Y41" s="60">
        <f>+'Option 4A'!Y41</f>
        <v>0</v>
      </c>
      <c r="Z41" s="60">
        <f>+'Option 4A'!Z41</f>
        <v>0</v>
      </c>
      <c r="AA41" s="60">
        <f>+'Option 4A'!AA41</f>
        <v>0</v>
      </c>
      <c r="AB41" s="60">
        <f>+'Option 4A'!AB41</f>
        <v>0</v>
      </c>
      <c r="AC41" s="60">
        <f>+'Option 4A'!AC41</f>
        <v>0</v>
      </c>
      <c r="AD41" s="60">
        <f>+'Option 4A'!AD41</f>
        <v>0</v>
      </c>
      <c r="AE41" s="60">
        <f>+'Option 4A'!AE41</f>
        <v>0</v>
      </c>
      <c r="AF41" s="60">
        <f>+'Option 4A'!AF41</f>
        <v>0</v>
      </c>
      <c r="AG41" s="60">
        <f>+'Option 4A'!AG41</f>
        <v>0</v>
      </c>
      <c r="AH41" s="60">
        <f>+'Option 4A'!AH41</f>
        <v>0</v>
      </c>
      <c r="AI41" s="60">
        <f>+'Option 4A'!AI41</f>
        <v>0</v>
      </c>
      <c r="AJ41" s="60">
        <f>+'Option 4A'!AJ41</f>
        <v>0</v>
      </c>
      <c r="AK41" s="60">
        <f>+'Option 4A'!AK41</f>
        <v>0</v>
      </c>
      <c r="AL41" s="60">
        <f>+'Option 4A'!AL41</f>
        <v>0</v>
      </c>
      <c r="AM41" s="60">
        <f>+'Option 4A'!AM41</f>
        <v>0</v>
      </c>
      <c r="AN41" s="60">
        <f>+'Option 4A'!AN41</f>
        <v>0</v>
      </c>
      <c r="AO41" s="60">
        <f>+'Option 4A'!AO41</f>
        <v>0</v>
      </c>
      <c r="AP41" s="60">
        <f>+'Option 4A'!AP41</f>
        <v>0</v>
      </c>
      <c r="AQ41" s="60">
        <f>+'Option 4A'!AQ41</f>
        <v>0</v>
      </c>
      <c r="AR41" s="60">
        <f>+'Option 4A'!AR41</f>
        <v>0</v>
      </c>
      <c r="AS41" s="60">
        <f>+'Option 4A'!AS41</f>
        <v>0</v>
      </c>
      <c r="AT41" s="60">
        <f>+'Option 4A'!AT41</f>
        <v>0</v>
      </c>
      <c r="AU41" s="33"/>
      <c r="AV41" s="33"/>
    </row>
    <row r="42" spans="1:48" x14ac:dyDescent="0.35">
      <c r="A42" s="8" t="s">
        <v>43</v>
      </c>
      <c r="B42" s="8" t="s">
        <v>44</v>
      </c>
      <c r="C42" s="8" t="s">
        <v>91</v>
      </c>
      <c r="D42" s="73"/>
      <c r="E42" s="73"/>
      <c r="F42" s="73"/>
      <c r="G42" s="73"/>
      <c r="H42" s="73"/>
      <c r="I42" s="73"/>
      <c r="J42" s="73"/>
      <c r="K42" s="73"/>
      <c r="L42" s="73"/>
      <c r="M42" s="73"/>
      <c r="N42" s="71">
        <f>+'Option 4A'!N42</f>
        <v>0</v>
      </c>
      <c r="O42" s="73"/>
      <c r="P42" s="73"/>
      <c r="Q42" s="73"/>
      <c r="R42" s="96"/>
      <c r="S42" s="60">
        <f>NPV('Key Vars Assumptions'!$B$10,V42:AT42)</f>
        <v>0</v>
      </c>
      <c r="T42" s="60">
        <f t="shared" si="6"/>
        <v>0</v>
      </c>
      <c r="U42" s="31"/>
      <c r="V42" s="60">
        <f>+'Option 4A'!V42</f>
        <v>0</v>
      </c>
      <c r="W42" s="60">
        <f>+'Option 4A'!W42</f>
        <v>0</v>
      </c>
      <c r="X42" s="60">
        <f>+'Option 4A'!X42</f>
        <v>0</v>
      </c>
      <c r="Y42" s="60">
        <f>+'Option 4A'!Y42</f>
        <v>0</v>
      </c>
      <c r="Z42" s="60">
        <f>+'Option 4A'!Z42</f>
        <v>0</v>
      </c>
      <c r="AA42" s="60">
        <f>+'Option 4A'!AA42</f>
        <v>0</v>
      </c>
      <c r="AB42" s="60">
        <f>+'Option 4A'!AB42</f>
        <v>0</v>
      </c>
      <c r="AC42" s="60">
        <f>+'Option 4A'!AC42</f>
        <v>0</v>
      </c>
      <c r="AD42" s="60">
        <f>+'Option 4A'!AD42</f>
        <v>0</v>
      </c>
      <c r="AE42" s="60">
        <f>+'Option 4A'!AE42</f>
        <v>0</v>
      </c>
      <c r="AF42" s="60">
        <f>+'Option 4A'!AF42</f>
        <v>0</v>
      </c>
      <c r="AG42" s="60">
        <f>+'Option 4A'!AG42</f>
        <v>0</v>
      </c>
      <c r="AH42" s="60">
        <f>+'Option 4A'!AH42</f>
        <v>0</v>
      </c>
      <c r="AI42" s="60">
        <f>+'Option 4A'!AI42</f>
        <v>0</v>
      </c>
      <c r="AJ42" s="60">
        <f>+'Option 4A'!AJ42</f>
        <v>0</v>
      </c>
      <c r="AK42" s="60">
        <f>+'Option 4A'!AK42</f>
        <v>0</v>
      </c>
      <c r="AL42" s="60">
        <f>+'Option 4A'!AL42</f>
        <v>0</v>
      </c>
      <c r="AM42" s="60">
        <f>+'Option 4A'!AM42</f>
        <v>0</v>
      </c>
      <c r="AN42" s="60">
        <f>+'Option 4A'!AN42</f>
        <v>0</v>
      </c>
      <c r="AO42" s="60">
        <f>+'Option 4A'!AO42</f>
        <v>0</v>
      </c>
      <c r="AP42" s="60">
        <f>+'Option 4A'!AP42</f>
        <v>0</v>
      </c>
      <c r="AQ42" s="60">
        <f>+'Option 4A'!AQ42</f>
        <v>0</v>
      </c>
      <c r="AR42" s="60">
        <f>+'Option 4A'!AR42</f>
        <v>0</v>
      </c>
      <c r="AS42" s="60">
        <f>+'Option 4A'!AS42</f>
        <v>0</v>
      </c>
      <c r="AT42" s="60">
        <f>+'Option 4A'!AT42</f>
        <v>0</v>
      </c>
      <c r="AU42" s="33"/>
      <c r="AV42" s="33"/>
    </row>
    <row r="43" spans="1:48" s="104" customFormat="1" x14ac:dyDescent="0.35">
      <c r="A43" s="101" t="s">
        <v>43</v>
      </c>
      <c r="B43" s="101" t="s">
        <v>44</v>
      </c>
      <c r="C43" s="101" t="s">
        <v>127</v>
      </c>
      <c r="D43" s="73"/>
      <c r="E43" s="73"/>
      <c r="F43" s="73"/>
      <c r="G43" s="73"/>
      <c r="H43" s="73"/>
      <c r="I43" s="73"/>
      <c r="J43" s="73"/>
      <c r="K43" s="73"/>
      <c r="L43" s="73"/>
      <c r="M43" s="73"/>
      <c r="N43" s="73"/>
      <c r="O43" s="71">
        <f>+'Option 4A'!O43</f>
        <v>165046</v>
      </c>
      <c r="P43" s="73"/>
      <c r="Q43" s="73"/>
      <c r="R43" s="96"/>
      <c r="S43" s="60">
        <f>NPV('Key Vars Assumptions'!$B$10,V43:AT43)</f>
        <v>154072.20705267336</v>
      </c>
      <c r="T43" s="60">
        <f t="shared" ref="T43:T44" si="7">SUM(V43:AT43)</f>
        <v>165046</v>
      </c>
      <c r="U43" s="31"/>
      <c r="V43" s="60">
        <f>+'Option 4A'!V43</f>
        <v>0</v>
      </c>
      <c r="W43" s="60">
        <f>+'Option 4A'!W43</f>
        <v>165046</v>
      </c>
      <c r="X43" s="60">
        <f>+'Option 4A'!X43</f>
        <v>0</v>
      </c>
      <c r="Y43" s="60">
        <f>+'Option 4A'!Y43</f>
        <v>0</v>
      </c>
      <c r="Z43" s="60">
        <f>+'Option 4A'!Z43</f>
        <v>0</v>
      </c>
      <c r="AA43" s="60">
        <f>+'Option 4A'!AA43</f>
        <v>0</v>
      </c>
      <c r="AB43" s="60">
        <f>+'Option 4A'!AB43</f>
        <v>0</v>
      </c>
      <c r="AC43" s="60">
        <f>+'Option 4A'!AC43</f>
        <v>0</v>
      </c>
      <c r="AD43" s="60">
        <f>+'Option 4A'!AD43</f>
        <v>0</v>
      </c>
      <c r="AE43" s="60">
        <f>+'Option 4A'!AE43</f>
        <v>0</v>
      </c>
      <c r="AF43" s="60">
        <f>+'Option 4A'!AF43</f>
        <v>0</v>
      </c>
      <c r="AG43" s="60">
        <f>+'Option 4A'!AG43</f>
        <v>0</v>
      </c>
      <c r="AH43" s="60">
        <f>+'Option 4A'!AH43</f>
        <v>0</v>
      </c>
      <c r="AI43" s="60">
        <f>+'Option 4A'!AI43</f>
        <v>0</v>
      </c>
      <c r="AJ43" s="60">
        <f>+'Option 4A'!AJ43</f>
        <v>0</v>
      </c>
      <c r="AK43" s="60">
        <f>+'Option 4A'!AK43</f>
        <v>0</v>
      </c>
      <c r="AL43" s="60">
        <f>+'Option 4A'!AL43</f>
        <v>0</v>
      </c>
      <c r="AM43" s="60">
        <f>+'Option 4A'!AM43</f>
        <v>0</v>
      </c>
      <c r="AN43" s="60">
        <f>+'Option 4A'!AN43</f>
        <v>0</v>
      </c>
      <c r="AO43" s="60">
        <f>+'Option 4A'!AO43</f>
        <v>0</v>
      </c>
      <c r="AP43" s="60">
        <f>+'Option 4A'!AP43</f>
        <v>0</v>
      </c>
      <c r="AQ43" s="60">
        <f>+'Option 4A'!AQ43</f>
        <v>0</v>
      </c>
      <c r="AR43" s="60">
        <f>+'Option 4A'!AR43</f>
        <v>0</v>
      </c>
      <c r="AS43" s="60">
        <f>+'Option 4A'!AS43</f>
        <v>0</v>
      </c>
      <c r="AT43" s="60">
        <f>+'Option 4A'!AT43</f>
        <v>0</v>
      </c>
      <c r="AU43" s="33"/>
      <c r="AV43" s="33"/>
    </row>
    <row r="44" spans="1:48" s="104" customFormat="1" x14ac:dyDescent="0.35">
      <c r="A44" s="101" t="s">
        <v>43</v>
      </c>
      <c r="B44" s="101" t="s">
        <v>44</v>
      </c>
      <c r="C44" s="101" t="s">
        <v>51</v>
      </c>
      <c r="D44" s="73"/>
      <c r="E44" s="73"/>
      <c r="F44" s="73"/>
      <c r="G44" s="73"/>
      <c r="H44" s="73"/>
      <c r="I44" s="73"/>
      <c r="J44" s="73"/>
      <c r="K44" s="73"/>
      <c r="L44" s="73"/>
      <c r="M44" s="73"/>
      <c r="N44" s="73"/>
      <c r="O44" s="73"/>
      <c r="P44" s="73"/>
      <c r="Q44" s="71">
        <f>+'Option 4A'!Q44</f>
        <v>27500</v>
      </c>
      <c r="R44" s="96"/>
      <c r="S44" s="60">
        <f>NPV('Key Vars Assumptions'!$B$10,V44:AT44)</f>
        <v>25671.544260076087</v>
      </c>
      <c r="T44" s="60">
        <f t="shared" si="7"/>
        <v>27500</v>
      </c>
      <c r="U44" s="31"/>
      <c r="V44" s="60">
        <f>+'Option 4A'!V44</f>
        <v>0</v>
      </c>
      <c r="W44" s="60">
        <f>+'Option 4A'!W44</f>
        <v>27500</v>
      </c>
      <c r="X44" s="60">
        <f>+'Option 4A'!X44</f>
        <v>0</v>
      </c>
      <c r="Y44" s="60">
        <f>+'Option 4A'!Y44</f>
        <v>0</v>
      </c>
      <c r="Z44" s="60">
        <f>+'Option 4A'!Z44</f>
        <v>0</v>
      </c>
      <c r="AA44" s="60">
        <f>+'Option 4A'!AA44</f>
        <v>0</v>
      </c>
      <c r="AB44" s="60">
        <f>+'Option 4A'!AB44</f>
        <v>0</v>
      </c>
      <c r="AC44" s="60">
        <f>+'Option 4A'!AC44</f>
        <v>0</v>
      </c>
      <c r="AD44" s="60">
        <f>+'Option 4A'!AD44</f>
        <v>0</v>
      </c>
      <c r="AE44" s="60">
        <f>+'Option 4A'!AE44</f>
        <v>0</v>
      </c>
      <c r="AF44" s="60">
        <f>+'Option 4A'!AF44</f>
        <v>0</v>
      </c>
      <c r="AG44" s="60">
        <f>+'Option 4A'!AG44</f>
        <v>0</v>
      </c>
      <c r="AH44" s="60">
        <f>+'Option 4A'!AH44</f>
        <v>0</v>
      </c>
      <c r="AI44" s="60">
        <f>+'Option 4A'!AI44</f>
        <v>0</v>
      </c>
      <c r="AJ44" s="60">
        <f>+'Option 4A'!AJ44</f>
        <v>0</v>
      </c>
      <c r="AK44" s="60">
        <f>+'Option 4A'!AK44</f>
        <v>0</v>
      </c>
      <c r="AL44" s="60">
        <f>+'Option 4A'!AL44</f>
        <v>0</v>
      </c>
      <c r="AM44" s="60">
        <f>+'Option 4A'!AM44</f>
        <v>0</v>
      </c>
      <c r="AN44" s="60">
        <f>+'Option 4A'!AN44</f>
        <v>0</v>
      </c>
      <c r="AO44" s="60">
        <f>+'Option 4A'!AO44</f>
        <v>0</v>
      </c>
      <c r="AP44" s="60">
        <f>+'Option 4A'!AP44</f>
        <v>0</v>
      </c>
      <c r="AQ44" s="60">
        <f>+'Option 4A'!AQ44</f>
        <v>0</v>
      </c>
      <c r="AR44" s="60">
        <f>+'Option 4A'!AR44</f>
        <v>0</v>
      </c>
      <c r="AS44" s="60">
        <f>+'Option 4A'!AS44</f>
        <v>0</v>
      </c>
      <c r="AT44" s="60">
        <f>+'Option 4A'!AT44</f>
        <v>0</v>
      </c>
      <c r="AU44" s="33"/>
      <c r="AV44" s="33"/>
    </row>
    <row r="45" spans="1:48" x14ac:dyDescent="0.35">
      <c r="A45" s="8"/>
      <c r="B45" s="8"/>
      <c r="C45" s="8"/>
      <c r="D45" s="76"/>
      <c r="E45" s="76"/>
      <c r="F45" s="76"/>
      <c r="G45" s="76"/>
      <c r="H45" s="76"/>
      <c r="I45" s="76"/>
      <c r="J45" s="76"/>
      <c r="K45" s="76"/>
      <c r="L45" s="76"/>
      <c r="M45" s="76"/>
      <c r="N45" s="76"/>
      <c r="O45" s="76"/>
      <c r="P45" s="76"/>
      <c r="Q45" s="76"/>
      <c r="R45" s="96"/>
      <c r="S45" s="64"/>
      <c r="T45" s="64"/>
      <c r="U45" s="33"/>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33"/>
      <c r="AV45" s="33"/>
    </row>
    <row r="46" spans="1:48" x14ac:dyDescent="0.35">
      <c r="A46" s="8" t="s">
        <v>45</v>
      </c>
      <c r="B46" s="8" t="s">
        <v>98</v>
      </c>
      <c r="C46" s="8" t="s">
        <v>76</v>
      </c>
      <c r="D46" s="71">
        <f>+'Option 4A'!D46</f>
        <v>13350</v>
      </c>
      <c r="E46" s="72"/>
      <c r="F46" s="72"/>
      <c r="G46" s="72"/>
      <c r="H46" s="72"/>
      <c r="I46" s="72"/>
      <c r="J46" s="72"/>
      <c r="K46" s="72"/>
      <c r="L46" s="72"/>
      <c r="M46" s="72"/>
      <c r="N46" s="72"/>
      <c r="O46" s="72"/>
      <c r="P46" s="72"/>
      <c r="Q46" s="72"/>
      <c r="R46" s="96"/>
      <c r="S46" s="60">
        <f>NPV('Key Vars Assumptions'!$B$10,V46:AT46)</f>
        <v>0</v>
      </c>
      <c r="T46" s="60">
        <f t="shared" ref="T46:T53" si="8">SUM(V46:AT46)</f>
        <v>0</v>
      </c>
      <c r="U46" s="31"/>
      <c r="V46" s="60">
        <f>+'Option 4A'!V46</f>
        <v>0</v>
      </c>
      <c r="W46" s="60">
        <f>+'Option 4A'!W46</f>
        <v>0</v>
      </c>
      <c r="X46" s="60">
        <f>+'Option 4A'!X46</f>
        <v>0</v>
      </c>
      <c r="Y46" s="60">
        <f>+'Option 4A'!Y46</f>
        <v>0</v>
      </c>
      <c r="Z46" s="60">
        <f>+'Option 4A'!Z46</f>
        <v>0</v>
      </c>
      <c r="AA46" s="60">
        <f>+'Option 4A'!AA46</f>
        <v>0</v>
      </c>
      <c r="AB46" s="60">
        <f>+'Option 4A'!AB46</f>
        <v>0</v>
      </c>
      <c r="AC46" s="60">
        <f>+'Option 4A'!AC46</f>
        <v>0</v>
      </c>
      <c r="AD46" s="60">
        <f>+'Option 4A'!AD46</f>
        <v>0</v>
      </c>
      <c r="AE46" s="60">
        <f>+'Option 4A'!AE46</f>
        <v>0</v>
      </c>
      <c r="AF46" s="60">
        <f>+'Option 4A'!AF46</f>
        <v>0</v>
      </c>
      <c r="AG46" s="60">
        <f>+'Option 4A'!AG46</f>
        <v>0</v>
      </c>
      <c r="AH46" s="60">
        <f>+'Option 4A'!AH46</f>
        <v>0</v>
      </c>
      <c r="AI46" s="60">
        <f>+'Option 4A'!AI46</f>
        <v>0</v>
      </c>
      <c r="AJ46" s="60">
        <f>+'Option 4A'!AJ46</f>
        <v>0</v>
      </c>
      <c r="AK46" s="60">
        <f>+'Option 4A'!AK46</f>
        <v>0</v>
      </c>
      <c r="AL46" s="60">
        <f>+'Option 4A'!AL46</f>
        <v>0</v>
      </c>
      <c r="AM46" s="60">
        <f>+'Option 4A'!AM46</f>
        <v>0</v>
      </c>
      <c r="AN46" s="60">
        <f>+'Option 4A'!AN46</f>
        <v>0</v>
      </c>
      <c r="AO46" s="60">
        <f>+'Option 4A'!AO46</f>
        <v>0</v>
      </c>
      <c r="AP46" s="60">
        <f>+'Option 4A'!AP46</f>
        <v>0</v>
      </c>
      <c r="AQ46" s="60">
        <f>+'Option 4A'!AQ46</f>
        <v>0</v>
      </c>
      <c r="AR46" s="60">
        <f>+'Option 4A'!AR46</f>
        <v>0</v>
      </c>
      <c r="AS46" s="60">
        <f>+'Option 4A'!AS46</f>
        <v>0</v>
      </c>
      <c r="AT46" s="60">
        <f>+'Option 4A'!AT46</f>
        <v>0</v>
      </c>
      <c r="AU46" s="33"/>
      <c r="AV46" s="33"/>
    </row>
    <row r="47" spans="1:48" x14ac:dyDescent="0.35">
      <c r="A47" s="8" t="s">
        <v>45</v>
      </c>
      <c r="B47" s="8" t="s">
        <v>98</v>
      </c>
      <c r="C47" s="8" t="s">
        <v>37</v>
      </c>
      <c r="D47" s="73"/>
      <c r="E47" s="71">
        <f>+'Option 4A'!E47</f>
        <v>9366</v>
      </c>
      <c r="F47" s="73"/>
      <c r="G47" s="73"/>
      <c r="H47" s="73"/>
      <c r="I47" s="73"/>
      <c r="J47" s="73"/>
      <c r="K47" s="73"/>
      <c r="L47" s="73"/>
      <c r="M47" s="73"/>
      <c r="N47" s="73"/>
      <c r="O47" s="73"/>
      <c r="P47" s="73"/>
      <c r="Q47" s="73"/>
      <c r="R47" s="96"/>
      <c r="S47" s="60">
        <f>NPV('Key Vars Assumptions'!$B$10,V47:AT47)</f>
        <v>0</v>
      </c>
      <c r="T47" s="60">
        <f t="shared" si="8"/>
        <v>0</v>
      </c>
      <c r="U47" s="31"/>
      <c r="V47" s="60">
        <f>+'Option 4A'!V47</f>
        <v>0</v>
      </c>
      <c r="W47" s="60">
        <f>+'Option 4A'!W47</f>
        <v>0</v>
      </c>
      <c r="X47" s="60">
        <f>+'Option 4A'!X47</f>
        <v>0</v>
      </c>
      <c r="Y47" s="60">
        <f>+'Option 4A'!Y47</f>
        <v>0</v>
      </c>
      <c r="Z47" s="60">
        <f>+'Option 4A'!Z47</f>
        <v>0</v>
      </c>
      <c r="AA47" s="60">
        <f>+'Option 4A'!AA47</f>
        <v>0</v>
      </c>
      <c r="AB47" s="60">
        <f>+'Option 4A'!AB47</f>
        <v>0</v>
      </c>
      <c r="AC47" s="60">
        <f>+'Option 4A'!AC47</f>
        <v>0</v>
      </c>
      <c r="AD47" s="60">
        <f>+'Option 4A'!AD47</f>
        <v>0</v>
      </c>
      <c r="AE47" s="60">
        <f>+'Option 4A'!AE47</f>
        <v>0</v>
      </c>
      <c r="AF47" s="60">
        <f>+'Option 4A'!AF47</f>
        <v>0</v>
      </c>
      <c r="AG47" s="60">
        <f>+'Option 4A'!AG47</f>
        <v>0</v>
      </c>
      <c r="AH47" s="60">
        <f>+'Option 4A'!AH47</f>
        <v>0</v>
      </c>
      <c r="AI47" s="60">
        <f>+'Option 4A'!AI47</f>
        <v>0</v>
      </c>
      <c r="AJ47" s="60">
        <f>+'Option 4A'!AJ47</f>
        <v>0</v>
      </c>
      <c r="AK47" s="60">
        <f>+'Option 4A'!AK47</f>
        <v>0</v>
      </c>
      <c r="AL47" s="60">
        <f>+'Option 4A'!AL47</f>
        <v>0</v>
      </c>
      <c r="AM47" s="60">
        <f>+'Option 4A'!AM47</f>
        <v>0</v>
      </c>
      <c r="AN47" s="60">
        <f>+'Option 4A'!AN47</f>
        <v>0</v>
      </c>
      <c r="AO47" s="60">
        <f>+'Option 4A'!AO47</f>
        <v>0</v>
      </c>
      <c r="AP47" s="60">
        <f>+'Option 4A'!AP47</f>
        <v>0</v>
      </c>
      <c r="AQ47" s="60">
        <f>+'Option 4A'!AQ47</f>
        <v>0</v>
      </c>
      <c r="AR47" s="60">
        <f>+'Option 4A'!AR47</f>
        <v>0</v>
      </c>
      <c r="AS47" s="60">
        <f>+'Option 4A'!AS47</f>
        <v>0</v>
      </c>
      <c r="AT47" s="60">
        <f>+'Option 4A'!AT47</f>
        <v>0</v>
      </c>
      <c r="AU47" s="33"/>
      <c r="AV47" s="33"/>
    </row>
    <row r="48" spans="1:48" x14ac:dyDescent="0.35">
      <c r="A48" s="8" t="s">
        <v>45</v>
      </c>
      <c r="B48" s="8" t="s">
        <v>98</v>
      </c>
      <c r="C48" s="103" t="s">
        <v>35</v>
      </c>
      <c r="D48" s="73"/>
      <c r="E48" s="73"/>
      <c r="F48" s="71">
        <f>+'Option 4A'!F48</f>
        <v>1445</v>
      </c>
      <c r="G48" s="72"/>
      <c r="H48" s="73"/>
      <c r="I48" s="73"/>
      <c r="J48" s="73"/>
      <c r="K48" s="73"/>
      <c r="L48" s="73"/>
      <c r="M48" s="73"/>
      <c r="N48" s="73"/>
      <c r="O48" s="73"/>
      <c r="P48" s="73"/>
      <c r="Q48" s="73"/>
      <c r="R48" s="96"/>
      <c r="S48" s="60">
        <f>NPV('Key Vars Assumptions'!$B$10,V48:AT48)</f>
        <v>0</v>
      </c>
      <c r="T48" s="60">
        <f t="shared" si="8"/>
        <v>0</v>
      </c>
      <c r="U48" s="31"/>
      <c r="V48" s="60">
        <f>+'Option 4A'!V48</f>
        <v>0</v>
      </c>
      <c r="W48" s="60">
        <f>+'Option 4A'!W48</f>
        <v>0</v>
      </c>
      <c r="X48" s="60">
        <f>+'Option 4A'!X48</f>
        <v>0</v>
      </c>
      <c r="Y48" s="60">
        <f>+'Option 4A'!Y48</f>
        <v>0</v>
      </c>
      <c r="Z48" s="60">
        <f>+'Option 4A'!Z48</f>
        <v>0</v>
      </c>
      <c r="AA48" s="60">
        <f>+'Option 4A'!AA48</f>
        <v>0</v>
      </c>
      <c r="AB48" s="60">
        <f>+'Option 4A'!AB48</f>
        <v>0</v>
      </c>
      <c r="AC48" s="60">
        <f>+'Option 4A'!AC48</f>
        <v>0</v>
      </c>
      <c r="AD48" s="60">
        <f>+'Option 4A'!AD48</f>
        <v>0</v>
      </c>
      <c r="AE48" s="60">
        <f>+'Option 4A'!AE48</f>
        <v>0</v>
      </c>
      <c r="AF48" s="60">
        <f>+'Option 4A'!AF48</f>
        <v>0</v>
      </c>
      <c r="AG48" s="60">
        <f>+'Option 4A'!AG48</f>
        <v>0</v>
      </c>
      <c r="AH48" s="60">
        <f>+'Option 4A'!AH48</f>
        <v>0</v>
      </c>
      <c r="AI48" s="60">
        <f>+'Option 4A'!AI48</f>
        <v>0</v>
      </c>
      <c r="AJ48" s="60">
        <f>+'Option 4A'!AJ48</f>
        <v>0</v>
      </c>
      <c r="AK48" s="60">
        <f>+'Option 4A'!AK48</f>
        <v>0</v>
      </c>
      <c r="AL48" s="60">
        <f>+'Option 4A'!AL48</f>
        <v>0</v>
      </c>
      <c r="AM48" s="60">
        <f>+'Option 4A'!AM48</f>
        <v>0</v>
      </c>
      <c r="AN48" s="60">
        <f>+'Option 4A'!AN48</f>
        <v>0</v>
      </c>
      <c r="AO48" s="60">
        <f>+'Option 4A'!AO48</f>
        <v>0</v>
      </c>
      <c r="AP48" s="60">
        <f>+'Option 4A'!AP48</f>
        <v>0</v>
      </c>
      <c r="AQ48" s="60">
        <f>+'Option 4A'!AQ48</f>
        <v>0</v>
      </c>
      <c r="AR48" s="60">
        <f>+'Option 4A'!AR48</f>
        <v>0</v>
      </c>
      <c r="AS48" s="60">
        <f>+'Option 4A'!AS48</f>
        <v>0</v>
      </c>
      <c r="AT48" s="60">
        <f>+'Option 4A'!AT48</f>
        <v>0</v>
      </c>
      <c r="AU48" s="33"/>
      <c r="AV48" s="33"/>
    </row>
    <row r="49" spans="1:48" x14ac:dyDescent="0.35">
      <c r="A49" s="8" t="s">
        <v>45</v>
      </c>
      <c r="B49" s="8" t="s">
        <v>98</v>
      </c>
      <c r="C49" s="103" t="s">
        <v>36</v>
      </c>
      <c r="D49" s="73"/>
      <c r="E49" s="73"/>
      <c r="F49" s="73"/>
      <c r="G49" s="71">
        <f>+'Option 4A'!G49</f>
        <v>0</v>
      </c>
      <c r="H49" s="73"/>
      <c r="I49" s="73"/>
      <c r="J49" s="73"/>
      <c r="K49" s="73"/>
      <c r="L49" s="73"/>
      <c r="M49" s="73"/>
      <c r="N49" s="73"/>
      <c r="O49" s="73"/>
      <c r="P49" s="73"/>
      <c r="Q49" s="73"/>
      <c r="R49" s="96"/>
      <c r="S49" s="60">
        <f>NPV('Key Vars Assumptions'!$B$10,V49:AT49)</f>
        <v>0</v>
      </c>
      <c r="T49" s="60">
        <f t="shared" si="8"/>
        <v>0</v>
      </c>
      <c r="U49" s="31"/>
      <c r="V49" s="60">
        <f>+'Option 4A'!V49</f>
        <v>0</v>
      </c>
      <c r="W49" s="60">
        <f>+'Option 4A'!W49</f>
        <v>0</v>
      </c>
      <c r="X49" s="60">
        <f>+'Option 4A'!X49</f>
        <v>0</v>
      </c>
      <c r="Y49" s="60">
        <f>+'Option 4A'!Y49</f>
        <v>0</v>
      </c>
      <c r="Z49" s="60">
        <f>+'Option 4A'!Z49</f>
        <v>0</v>
      </c>
      <c r="AA49" s="60">
        <f>+'Option 4A'!AA49</f>
        <v>0</v>
      </c>
      <c r="AB49" s="60">
        <f>+'Option 4A'!AB49</f>
        <v>0</v>
      </c>
      <c r="AC49" s="60">
        <f>+'Option 4A'!AC49</f>
        <v>0</v>
      </c>
      <c r="AD49" s="60">
        <f>+'Option 4A'!AD49</f>
        <v>0</v>
      </c>
      <c r="AE49" s="60">
        <f>+'Option 4A'!AE49</f>
        <v>0</v>
      </c>
      <c r="AF49" s="60">
        <f>+'Option 4A'!AF49</f>
        <v>0</v>
      </c>
      <c r="AG49" s="60">
        <f>+'Option 4A'!AG49</f>
        <v>0</v>
      </c>
      <c r="AH49" s="60">
        <f>+'Option 4A'!AH49</f>
        <v>0</v>
      </c>
      <c r="AI49" s="60">
        <f>+'Option 4A'!AI49</f>
        <v>0</v>
      </c>
      <c r="AJ49" s="60">
        <f>+'Option 4A'!AJ49</f>
        <v>0</v>
      </c>
      <c r="AK49" s="60">
        <f>+'Option 4A'!AK49</f>
        <v>0</v>
      </c>
      <c r="AL49" s="60">
        <f>+'Option 4A'!AL49</f>
        <v>0</v>
      </c>
      <c r="AM49" s="60">
        <f>+'Option 4A'!AM49</f>
        <v>0</v>
      </c>
      <c r="AN49" s="60">
        <f>+'Option 4A'!AN49</f>
        <v>0</v>
      </c>
      <c r="AO49" s="60">
        <f>+'Option 4A'!AO49</f>
        <v>0</v>
      </c>
      <c r="AP49" s="60">
        <f>+'Option 4A'!AP49</f>
        <v>0</v>
      </c>
      <c r="AQ49" s="60">
        <f>+'Option 4A'!AQ49</f>
        <v>0</v>
      </c>
      <c r="AR49" s="60">
        <f>+'Option 4A'!AR49</f>
        <v>0</v>
      </c>
      <c r="AS49" s="60">
        <f>+'Option 4A'!AS49</f>
        <v>0</v>
      </c>
      <c r="AT49" s="60">
        <f>+'Option 4A'!AT49</f>
        <v>0</v>
      </c>
      <c r="AU49" s="33"/>
      <c r="AV49" s="33"/>
    </row>
    <row r="50" spans="1:48" x14ac:dyDescent="0.35">
      <c r="A50" s="8" t="s">
        <v>45</v>
      </c>
      <c r="B50" s="8" t="s">
        <v>98</v>
      </c>
      <c r="C50" s="103" t="s">
        <v>38</v>
      </c>
      <c r="D50" s="73"/>
      <c r="E50" s="73"/>
      <c r="F50" s="73"/>
      <c r="G50" s="73"/>
      <c r="H50" s="71">
        <f>+'Option 4A'!H50</f>
        <v>869</v>
      </c>
      <c r="I50" s="73"/>
      <c r="J50" s="73"/>
      <c r="K50" s="73"/>
      <c r="L50" s="73"/>
      <c r="M50" s="73"/>
      <c r="N50" s="73"/>
      <c r="O50" s="73"/>
      <c r="P50" s="73"/>
      <c r="Q50" s="73"/>
      <c r="R50" s="96"/>
      <c r="S50" s="60">
        <f>NPV('Key Vars Assumptions'!$B$10,V50:AT50)</f>
        <v>0</v>
      </c>
      <c r="T50" s="60">
        <f t="shared" si="8"/>
        <v>0</v>
      </c>
      <c r="U50" s="31"/>
      <c r="V50" s="60">
        <f>+'Option 4A'!V50</f>
        <v>0</v>
      </c>
      <c r="W50" s="60">
        <f>+'Option 4A'!W50</f>
        <v>0</v>
      </c>
      <c r="X50" s="60">
        <f>+'Option 4A'!X50</f>
        <v>0</v>
      </c>
      <c r="Y50" s="60">
        <f>+'Option 4A'!Y50</f>
        <v>0</v>
      </c>
      <c r="Z50" s="60">
        <f>+'Option 4A'!Z50</f>
        <v>0</v>
      </c>
      <c r="AA50" s="60">
        <f>+'Option 4A'!AA50</f>
        <v>0</v>
      </c>
      <c r="AB50" s="60">
        <f>+'Option 4A'!AB50</f>
        <v>0</v>
      </c>
      <c r="AC50" s="60">
        <f>+'Option 4A'!AC50</f>
        <v>0</v>
      </c>
      <c r="AD50" s="60">
        <f>+'Option 4A'!AD50</f>
        <v>0</v>
      </c>
      <c r="AE50" s="60">
        <f>+'Option 4A'!AE50</f>
        <v>0</v>
      </c>
      <c r="AF50" s="60">
        <f>+'Option 4A'!AF50</f>
        <v>0</v>
      </c>
      <c r="AG50" s="60">
        <f>+'Option 4A'!AG50</f>
        <v>0</v>
      </c>
      <c r="AH50" s="60">
        <f>+'Option 4A'!AH50</f>
        <v>0</v>
      </c>
      <c r="AI50" s="60">
        <f>+'Option 4A'!AI50</f>
        <v>0</v>
      </c>
      <c r="AJ50" s="60">
        <f>+'Option 4A'!AJ50</f>
        <v>0</v>
      </c>
      <c r="AK50" s="60">
        <f>+'Option 4A'!AK50</f>
        <v>0</v>
      </c>
      <c r="AL50" s="60">
        <f>+'Option 4A'!AL50</f>
        <v>0</v>
      </c>
      <c r="AM50" s="60">
        <f>+'Option 4A'!AM50</f>
        <v>0</v>
      </c>
      <c r="AN50" s="60">
        <f>+'Option 4A'!AN50</f>
        <v>0</v>
      </c>
      <c r="AO50" s="60">
        <f>+'Option 4A'!AO50</f>
        <v>0</v>
      </c>
      <c r="AP50" s="60">
        <f>+'Option 4A'!AP50</f>
        <v>0</v>
      </c>
      <c r="AQ50" s="60">
        <f>+'Option 4A'!AQ50</f>
        <v>0</v>
      </c>
      <c r="AR50" s="60">
        <f>+'Option 4A'!AR50</f>
        <v>0</v>
      </c>
      <c r="AS50" s="60">
        <f>+'Option 4A'!AS50</f>
        <v>0</v>
      </c>
      <c r="AT50" s="60">
        <f>+'Option 4A'!AT50</f>
        <v>0</v>
      </c>
      <c r="AU50" s="33"/>
      <c r="AV50" s="33"/>
    </row>
    <row r="51" spans="1:48" x14ac:dyDescent="0.35">
      <c r="A51" s="8" t="s">
        <v>45</v>
      </c>
      <c r="B51" s="8" t="s">
        <v>98</v>
      </c>
      <c r="C51" s="103" t="s">
        <v>73</v>
      </c>
      <c r="D51" s="73"/>
      <c r="E51" s="73"/>
      <c r="F51" s="73"/>
      <c r="G51" s="73"/>
      <c r="H51" s="73"/>
      <c r="I51" s="71">
        <f>+'Option 4A'!I51</f>
        <v>373</v>
      </c>
      <c r="J51" s="73"/>
      <c r="K51" s="73"/>
      <c r="L51" s="73"/>
      <c r="M51" s="73"/>
      <c r="N51" s="73"/>
      <c r="O51" s="73"/>
      <c r="P51" s="73"/>
      <c r="Q51" s="73"/>
      <c r="R51" s="96"/>
      <c r="S51" s="60">
        <f>NPV('Key Vars Assumptions'!$B$10,V51:AT51)</f>
        <v>0</v>
      </c>
      <c r="T51" s="60">
        <f t="shared" si="8"/>
        <v>0</v>
      </c>
      <c r="U51" s="31"/>
      <c r="V51" s="60">
        <f>+'Option 4A'!V51</f>
        <v>0</v>
      </c>
      <c r="W51" s="60">
        <f>+'Option 4A'!W51</f>
        <v>0</v>
      </c>
      <c r="X51" s="60">
        <f>+'Option 4A'!X51</f>
        <v>0</v>
      </c>
      <c r="Y51" s="60">
        <f>+'Option 4A'!Y51</f>
        <v>0</v>
      </c>
      <c r="Z51" s="60">
        <f>+'Option 4A'!Z51</f>
        <v>0</v>
      </c>
      <c r="AA51" s="60">
        <f>+'Option 4A'!AA51</f>
        <v>0</v>
      </c>
      <c r="AB51" s="60">
        <f>+'Option 4A'!AB51</f>
        <v>0</v>
      </c>
      <c r="AC51" s="60">
        <f>+'Option 4A'!AC51</f>
        <v>0</v>
      </c>
      <c r="AD51" s="60">
        <f>+'Option 4A'!AD51</f>
        <v>0</v>
      </c>
      <c r="AE51" s="60">
        <f>+'Option 4A'!AE51</f>
        <v>0</v>
      </c>
      <c r="AF51" s="60">
        <f>+'Option 4A'!AF51</f>
        <v>0</v>
      </c>
      <c r="AG51" s="60">
        <f>+'Option 4A'!AG51</f>
        <v>0</v>
      </c>
      <c r="AH51" s="60">
        <f>+'Option 4A'!AH51</f>
        <v>0</v>
      </c>
      <c r="AI51" s="60">
        <f>+'Option 4A'!AI51</f>
        <v>0</v>
      </c>
      <c r="AJ51" s="60">
        <f>+'Option 4A'!AJ51</f>
        <v>0</v>
      </c>
      <c r="AK51" s="60">
        <f>+'Option 4A'!AK51</f>
        <v>0</v>
      </c>
      <c r="AL51" s="60">
        <f>+'Option 4A'!AL51</f>
        <v>0</v>
      </c>
      <c r="AM51" s="60">
        <f>+'Option 4A'!AM51</f>
        <v>0</v>
      </c>
      <c r="AN51" s="60">
        <f>+'Option 4A'!AN51</f>
        <v>0</v>
      </c>
      <c r="AO51" s="60">
        <f>+'Option 4A'!AO51</f>
        <v>0</v>
      </c>
      <c r="AP51" s="60">
        <f>+'Option 4A'!AP51</f>
        <v>0</v>
      </c>
      <c r="AQ51" s="60">
        <f>+'Option 4A'!AQ51</f>
        <v>0</v>
      </c>
      <c r="AR51" s="60">
        <f>+'Option 4A'!AR51</f>
        <v>0</v>
      </c>
      <c r="AS51" s="60">
        <f>+'Option 4A'!AS51</f>
        <v>0</v>
      </c>
      <c r="AT51" s="60">
        <f>+'Option 4A'!AT51</f>
        <v>0</v>
      </c>
      <c r="AU51" s="33"/>
      <c r="AV51" s="33"/>
    </row>
    <row r="52" spans="1:48" x14ac:dyDescent="0.35">
      <c r="A52" s="8" t="s">
        <v>45</v>
      </c>
      <c r="B52" s="8" t="s">
        <v>98</v>
      </c>
      <c r="C52" s="103" t="s">
        <v>40</v>
      </c>
      <c r="D52" s="73"/>
      <c r="E52" s="73"/>
      <c r="F52" s="73"/>
      <c r="G52" s="73"/>
      <c r="H52" s="73"/>
      <c r="I52" s="73"/>
      <c r="J52" s="71">
        <f>+'Option 4A'!J52</f>
        <v>1270</v>
      </c>
      <c r="K52" s="72"/>
      <c r="L52" s="72"/>
      <c r="M52" s="72"/>
      <c r="N52" s="72"/>
      <c r="O52" s="72"/>
      <c r="P52" s="72"/>
      <c r="Q52" s="72"/>
      <c r="R52" s="96"/>
      <c r="S52" s="60">
        <f>NPV('Key Vars Assumptions'!$B$10,V52:AT52)</f>
        <v>0</v>
      </c>
      <c r="T52" s="60">
        <f t="shared" si="8"/>
        <v>0</v>
      </c>
      <c r="U52" s="31"/>
      <c r="V52" s="60">
        <f>+'Option 4A'!V52</f>
        <v>0</v>
      </c>
      <c r="W52" s="60">
        <f>+'Option 4A'!W52</f>
        <v>0</v>
      </c>
      <c r="X52" s="60">
        <f>+'Option 4A'!X52</f>
        <v>0</v>
      </c>
      <c r="Y52" s="60">
        <f>+'Option 4A'!Y52</f>
        <v>0</v>
      </c>
      <c r="Z52" s="60">
        <f>+'Option 4A'!Z52</f>
        <v>0</v>
      </c>
      <c r="AA52" s="60">
        <f>+'Option 4A'!AA52</f>
        <v>0</v>
      </c>
      <c r="AB52" s="60">
        <f>+'Option 4A'!AB52</f>
        <v>0</v>
      </c>
      <c r="AC52" s="60">
        <f>+'Option 4A'!AC52</f>
        <v>0</v>
      </c>
      <c r="AD52" s="60">
        <f>+'Option 4A'!AD52</f>
        <v>0</v>
      </c>
      <c r="AE52" s="60">
        <f>+'Option 4A'!AE52</f>
        <v>0</v>
      </c>
      <c r="AF52" s="60">
        <f>+'Option 4A'!AF52</f>
        <v>0</v>
      </c>
      <c r="AG52" s="60">
        <f>+'Option 4A'!AG52</f>
        <v>0</v>
      </c>
      <c r="AH52" s="60">
        <f>+'Option 4A'!AH52</f>
        <v>0</v>
      </c>
      <c r="AI52" s="60">
        <f>+'Option 4A'!AI52</f>
        <v>0</v>
      </c>
      <c r="AJ52" s="60">
        <f>+'Option 4A'!AJ52</f>
        <v>0</v>
      </c>
      <c r="AK52" s="60">
        <f>+'Option 4A'!AK52</f>
        <v>0</v>
      </c>
      <c r="AL52" s="60">
        <f>+'Option 4A'!AL52</f>
        <v>0</v>
      </c>
      <c r="AM52" s="60">
        <f>+'Option 4A'!AM52</f>
        <v>0</v>
      </c>
      <c r="AN52" s="60">
        <f>+'Option 4A'!AN52</f>
        <v>0</v>
      </c>
      <c r="AO52" s="60">
        <f>+'Option 4A'!AO52</f>
        <v>0</v>
      </c>
      <c r="AP52" s="60">
        <f>+'Option 4A'!AP52</f>
        <v>0</v>
      </c>
      <c r="AQ52" s="60">
        <f>+'Option 4A'!AQ52</f>
        <v>0</v>
      </c>
      <c r="AR52" s="60">
        <f>+'Option 4A'!AR52</f>
        <v>0</v>
      </c>
      <c r="AS52" s="60">
        <f>+'Option 4A'!AS52</f>
        <v>0</v>
      </c>
      <c r="AT52" s="60">
        <f>+'Option 4A'!AT52</f>
        <v>0</v>
      </c>
      <c r="AU52" s="33"/>
      <c r="AV52" s="33"/>
    </row>
    <row r="53" spans="1:48" x14ac:dyDescent="0.35">
      <c r="A53" s="8" t="s">
        <v>45</v>
      </c>
      <c r="B53" s="10" t="s">
        <v>98</v>
      </c>
      <c r="C53" s="103" t="s">
        <v>71</v>
      </c>
      <c r="D53" s="73"/>
      <c r="E53" s="73"/>
      <c r="F53" s="73"/>
      <c r="G53" s="73"/>
      <c r="H53" s="73"/>
      <c r="I53" s="73"/>
      <c r="J53" s="73"/>
      <c r="K53" s="71">
        <f>+'Option 4A'!K53</f>
        <v>3515</v>
      </c>
      <c r="L53" s="72"/>
      <c r="M53" s="72"/>
      <c r="N53" s="72"/>
      <c r="O53" s="72"/>
      <c r="P53" s="72"/>
      <c r="Q53" s="72"/>
      <c r="R53" s="96"/>
      <c r="S53" s="60">
        <f>NPV('Key Vars Assumptions'!$B$10,V53:AT53)</f>
        <v>0</v>
      </c>
      <c r="T53" s="60">
        <f t="shared" si="8"/>
        <v>0</v>
      </c>
      <c r="U53" s="31"/>
      <c r="V53" s="60">
        <f>+'Option 4A'!V53</f>
        <v>0</v>
      </c>
      <c r="W53" s="70">
        <v>0</v>
      </c>
      <c r="X53" s="70">
        <v>0</v>
      </c>
      <c r="Y53" s="70">
        <v>0</v>
      </c>
      <c r="Z53" s="70">
        <v>0</v>
      </c>
      <c r="AA53" s="70">
        <v>0</v>
      </c>
      <c r="AB53" s="70">
        <v>0</v>
      </c>
      <c r="AC53" s="70">
        <v>0</v>
      </c>
      <c r="AD53" s="70">
        <v>0</v>
      </c>
      <c r="AE53" s="70">
        <v>0</v>
      </c>
      <c r="AF53" s="70">
        <v>0</v>
      </c>
      <c r="AG53" s="70">
        <v>0</v>
      </c>
      <c r="AH53" s="70">
        <v>0</v>
      </c>
      <c r="AI53" s="70">
        <v>0</v>
      </c>
      <c r="AJ53" s="70">
        <v>0</v>
      </c>
      <c r="AK53" s="70">
        <v>0</v>
      </c>
      <c r="AL53" s="70">
        <v>0</v>
      </c>
      <c r="AM53" s="70">
        <v>0</v>
      </c>
      <c r="AN53" s="70">
        <v>0</v>
      </c>
      <c r="AO53" s="70">
        <v>0</v>
      </c>
      <c r="AP53" s="70">
        <v>0</v>
      </c>
      <c r="AQ53" s="70">
        <v>0</v>
      </c>
      <c r="AR53" s="70">
        <v>0</v>
      </c>
      <c r="AS53" s="70">
        <v>0</v>
      </c>
      <c r="AT53" s="70">
        <v>0</v>
      </c>
      <c r="AU53" s="33"/>
      <c r="AV53" s="33"/>
    </row>
    <row r="54" spans="1:48" x14ac:dyDescent="0.35">
      <c r="A54" s="8" t="s">
        <v>45</v>
      </c>
      <c r="B54" s="8" t="s">
        <v>98</v>
      </c>
      <c r="C54" s="103" t="s">
        <v>42</v>
      </c>
      <c r="D54" s="73"/>
      <c r="E54" s="73"/>
      <c r="F54" s="73"/>
      <c r="G54" s="73"/>
      <c r="H54" s="73"/>
      <c r="I54" s="73"/>
      <c r="J54" s="73"/>
      <c r="K54" s="73"/>
      <c r="L54" s="71">
        <f>+'Option 4A'!L54</f>
        <v>2000</v>
      </c>
      <c r="M54" s="72"/>
      <c r="N54" s="72"/>
      <c r="O54" s="72"/>
      <c r="P54" s="72"/>
      <c r="Q54" s="72"/>
      <c r="R54" s="96"/>
      <c r="S54" s="60">
        <f>NPV('Key Vars Assumptions'!$B$10,V54:AT54)</f>
        <v>1932.3671497584542</v>
      </c>
      <c r="T54" s="60">
        <f t="shared" ref="T54" si="9">SUM(V54:AT54)</f>
        <v>2000</v>
      </c>
      <c r="U54" s="31"/>
      <c r="V54" s="60">
        <f>+'Option 4A'!V54</f>
        <v>2000</v>
      </c>
      <c r="W54" s="60">
        <f>+'Option 4A'!W54</f>
        <v>0</v>
      </c>
      <c r="X54" s="60">
        <f>+'Option 4A'!X54</f>
        <v>0</v>
      </c>
      <c r="Y54" s="60">
        <f>+'Option 4A'!Y54</f>
        <v>0</v>
      </c>
      <c r="Z54" s="60">
        <f>+'Option 4A'!Z54</f>
        <v>0</v>
      </c>
      <c r="AA54" s="60">
        <f>+'Option 4A'!AA54</f>
        <v>0</v>
      </c>
      <c r="AB54" s="60">
        <f>+'Option 4A'!AB54</f>
        <v>0</v>
      </c>
      <c r="AC54" s="60">
        <f>+'Option 4A'!AC54</f>
        <v>0</v>
      </c>
      <c r="AD54" s="60">
        <f>+'Option 4A'!AD54</f>
        <v>0</v>
      </c>
      <c r="AE54" s="60">
        <f>+'Option 4A'!AE54</f>
        <v>0</v>
      </c>
      <c r="AF54" s="60">
        <f>+'Option 4A'!AF54</f>
        <v>0</v>
      </c>
      <c r="AG54" s="60">
        <f>+'Option 4A'!AG54</f>
        <v>0</v>
      </c>
      <c r="AH54" s="60">
        <f>+'Option 4A'!AH54</f>
        <v>0</v>
      </c>
      <c r="AI54" s="60">
        <f>+'Option 4A'!AI54</f>
        <v>0</v>
      </c>
      <c r="AJ54" s="60">
        <f>+'Option 4A'!AJ54</f>
        <v>0</v>
      </c>
      <c r="AK54" s="60">
        <f>+'Option 4A'!AK54</f>
        <v>0</v>
      </c>
      <c r="AL54" s="60">
        <f>+'Option 4A'!AL54</f>
        <v>0</v>
      </c>
      <c r="AM54" s="60">
        <f>+'Option 4A'!AM54</f>
        <v>0</v>
      </c>
      <c r="AN54" s="60">
        <f>+'Option 4A'!AN54</f>
        <v>0</v>
      </c>
      <c r="AO54" s="60">
        <f>+'Option 4A'!AO54</f>
        <v>0</v>
      </c>
      <c r="AP54" s="60">
        <f>+'Option 4A'!AP54</f>
        <v>0</v>
      </c>
      <c r="AQ54" s="60">
        <f>+'Option 4A'!AQ54</f>
        <v>0</v>
      </c>
      <c r="AR54" s="60">
        <f>+'Option 4A'!AR54</f>
        <v>0</v>
      </c>
      <c r="AS54" s="60">
        <f>+'Option 4A'!AS54</f>
        <v>0</v>
      </c>
      <c r="AT54" s="60">
        <f>+'Option 4A'!AT54</f>
        <v>0</v>
      </c>
      <c r="AU54" s="33"/>
      <c r="AV54" s="33"/>
    </row>
    <row r="55" spans="1:48" x14ac:dyDescent="0.35">
      <c r="A55" s="8" t="s">
        <v>45</v>
      </c>
      <c r="B55" s="8" t="s">
        <v>98</v>
      </c>
      <c r="C55" s="103" t="s">
        <v>91</v>
      </c>
      <c r="D55" s="73"/>
      <c r="E55" s="73"/>
      <c r="F55" s="73"/>
      <c r="G55" s="73"/>
      <c r="H55" s="73"/>
      <c r="I55" s="73"/>
      <c r="J55" s="73"/>
      <c r="K55" s="73"/>
      <c r="L55" s="73"/>
      <c r="M55" s="73"/>
      <c r="N55" s="71">
        <f>+'Option 4A'!N55</f>
        <v>11000</v>
      </c>
      <c r="O55" s="72"/>
      <c r="P55" s="72"/>
      <c r="Q55" s="72"/>
      <c r="R55" s="96"/>
      <c r="S55" s="60">
        <f>NPV('Key Vars Assumptions'!$B$10,V55:AT55)</f>
        <v>0</v>
      </c>
      <c r="T55" s="60">
        <f t="shared" ref="T55" si="10">SUM(V55:AT55)</f>
        <v>0</v>
      </c>
      <c r="U55" s="31"/>
      <c r="V55" s="60">
        <f>+'Option 4A'!V55</f>
        <v>0</v>
      </c>
      <c r="W55" s="60">
        <f>+'Option 4A'!W55</f>
        <v>0</v>
      </c>
      <c r="X55" s="60">
        <f>+'Option 4A'!X55</f>
        <v>0</v>
      </c>
      <c r="Y55" s="60">
        <f>+'Option 4A'!Y55</f>
        <v>0</v>
      </c>
      <c r="Z55" s="60">
        <f>+'Option 4A'!Z55</f>
        <v>0</v>
      </c>
      <c r="AA55" s="60">
        <f>+'Option 4A'!AA55</f>
        <v>0</v>
      </c>
      <c r="AB55" s="60">
        <f>+'Option 4A'!AB55</f>
        <v>0</v>
      </c>
      <c r="AC55" s="60">
        <f>+'Option 4A'!AC55</f>
        <v>0</v>
      </c>
      <c r="AD55" s="60">
        <f>+'Option 4A'!AD55</f>
        <v>0</v>
      </c>
      <c r="AE55" s="60">
        <f>+'Option 4A'!AE55</f>
        <v>0</v>
      </c>
      <c r="AF55" s="60">
        <f>+'Option 4A'!AF55</f>
        <v>0</v>
      </c>
      <c r="AG55" s="60">
        <f>+'Option 4A'!AG55</f>
        <v>0</v>
      </c>
      <c r="AH55" s="60">
        <f>+'Option 4A'!AH55</f>
        <v>0</v>
      </c>
      <c r="AI55" s="60">
        <f>+'Option 4A'!AI55</f>
        <v>0</v>
      </c>
      <c r="AJ55" s="60">
        <f>+'Option 4A'!AJ55</f>
        <v>0</v>
      </c>
      <c r="AK55" s="60">
        <f>+'Option 4A'!AK55</f>
        <v>0</v>
      </c>
      <c r="AL55" s="60">
        <f>+'Option 4A'!AL55</f>
        <v>0</v>
      </c>
      <c r="AM55" s="60">
        <f>+'Option 4A'!AM55</f>
        <v>0</v>
      </c>
      <c r="AN55" s="60">
        <f>+'Option 4A'!AN55</f>
        <v>0</v>
      </c>
      <c r="AO55" s="60">
        <f>+'Option 4A'!AO55</f>
        <v>0</v>
      </c>
      <c r="AP55" s="60">
        <f>+'Option 4A'!AP55</f>
        <v>0</v>
      </c>
      <c r="AQ55" s="60">
        <f>+'Option 4A'!AQ55</f>
        <v>0</v>
      </c>
      <c r="AR55" s="60">
        <f>+'Option 4A'!AR55</f>
        <v>0</v>
      </c>
      <c r="AS55" s="60">
        <f>+'Option 4A'!AS55</f>
        <v>0</v>
      </c>
      <c r="AT55" s="60">
        <f>+'Option 4A'!AT55</f>
        <v>0</v>
      </c>
      <c r="AU55" s="33"/>
      <c r="AV55" s="33"/>
    </row>
    <row r="56" spans="1:48" x14ac:dyDescent="0.35">
      <c r="A56" s="8"/>
      <c r="B56" s="8"/>
      <c r="C56" s="103"/>
      <c r="D56" s="76"/>
      <c r="E56" s="76"/>
      <c r="F56" s="76"/>
      <c r="G56" s="76"/>
      <c r="H56" s="76"/>
      <c r="I56" s="76"/>
      <c r="J56" s="76"/>
      <c r="K56" s="76"/>
      <c r="L56" s="76"/>
      <c r="M56" s="76"/>
      <c r="N56" s="76"/>
      <c r="O56" s="76"/>
      <c r="P56" s="76"/>
      <c r="Q56" s="76"/>
      <c r="R56" s="96"/>
      <c r="S56" s="64"/>
      <c r="T56" s="64"/>
      <c r="U56" s="33"/>
      <c r="V56" s="64"/>
      <c r="W56" s="64"/>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33"/>
      <c r="AV56" s="33"/>
    </row>
    <row r="57" spans="1:48" x14ac:dyDescent="0.35">
      <c r="A57" s="8" t="s">
        <v>45</v>
      </c>
      <c r="B57" s="8" t="s">
        <v>100</v>
      </c>
      <c r="C57" s="103" t="s">
        <v>76</v>
      </c>
      <c r="D57" s="90">
        <v>3332000</v>
      </c>
      <c r="E57" s="72"/>
      <c r="F57" s="72"/>
      <c r="G57" s="72"/>
      <c r="H57" s="72"/>
      <c r="I57" s="72"/>
      <c r="J57" s="72"/>
      <c r="K57" s="72"/>
      <c r="L57" s="72"/>
      <c r="M57" s="72"/>
      <c r="N57" s="72"/>
      <c r="O57" s="72"/>
      <c r="P57" s="72"/>
      <c r="Q57" s="72"/>
      <c r="R57" s="96"/>
      <c r="S57" s="60">
        <f>NPV('Key Vars Assumptions'!$B$10,V57:AT57)</f>
        <v>2175785.5014591184</v>
      </c>
      <c r="T57" s="60">
        <f t="shared" ref="T57:T64" si="11">SUM(V57:AT57)</f>
        <v>3332000</v>
      </c>
      <c r="U57" s="31"/>
      <c r="V57" s="70">
        <v>68000</v>
      </c>
      <c r="W57" s="70">
        <v>136000</v>
      </c>
      <c r="X57" s="70">
        <v>136000</v>
      </c>
      <c r="Y57" s="70">
        <v>136000</v>
      </c>
      <c r="Z57" s="70">
        <v>136000</v>
      </c>
      <c r="AA57" s="70">
        <v>136000</v>
      </c>
      <c r="AB57" s="70">
        <v>136000</v>
      </c>
      <c r="AC57" s="70">
        <v>136000</v>
      </c>
      <c r="AD57" s="70">
        <v>136000</v>
      </c>
      <c r="AE57" s="70">
        <v>136000</v>
      </c>
      <c r="AF57" s="70">
        <v>136000</v>
      </c>
      <c r="AG57" s="70">
        <v>136000</v>
      </c>
      <c r="AH57" s="70">
        <v>136000</v>
      </c>
      <c r="AI57" s="70">
        <v>136000</v>
      </c>
      <c r="AJ57" s="70">
        <v>136000</v>
      </c>
      <c r="AK57" s="70">
        <v>136000</v>
      </c>
      <c r="AL57" s="70">
        <v>136000</v>
      </c>
      <c r="AM57" s="70">
        <v>136000</v>
      </c>
      <c r="AN57" s="70">
        <v>136000</v>
      </c>
      <c r="AO57" s="70">
        <v>136000</v>
      </c>
      <c r="AP57" s="70">
        <v>136000</v>
      </c>
      <c r="AQ57" s="70">
        <v>136000</v>
      </c>
      <c r="AR57" s="70">
        <v>136000</v>
      </c>
      <c r="AS57" s="70">
        <v>136000</v>
      </c>
      <c r="AT57" s="70">
        <v>136000</v>
      </c>
      <c r="AU57" s="33"/>
      <c r="AV57" s="70">
        <f t="shared" ref="AV57:AV67" si="12">AVERAGE(Y57:AT57)</f>
        <v>136000</v>
      </c>
    </row>
    <row r="58" spans="1:48" x14ac:dyDescent="0.35">
      <c r="A58" s="8" t="s">
        <v>45</v>
      </c>
      <c r="B58" s="101" t="s">
        <v>100</v>
      </c>
      <c r="C58" s="103" t="s">
        <v>37</v>
      </c>
      <c r="D58" s="73"/>
      <c r="E58" s="71">
        <f>+'Option 4A'!E58</f>
        <v>2192505</v>
      </c>
      <c r="F58" s="73"/>
      <c r="G58" s="73"/>
      <c r="H58" s="73"/>
      <c r="I58" s="73"/>
      <c r="J58" s="73"/>
      <c r="K58" s="73"/>
      <c r="L58" s="73"/>
      <c r="M58" s="73"/>
      <c r="N58" s="73"/>
      <c r="O58" s="73"/>
      <c r="P58" s="73"/>
      <c r="Q58" s="73"/>
      <c r="R58" s="96"/>
      <c r="S58" s="60">
        <f>NPV('Key Vars Assumptions'!$B$10,V58:AT58)</f>
        <v>1431698.8568057097</v>
      </c>
      <c r="T58" s="60">
        <f t="shared" si="11"/>
        <v>2192505</v>
      </c>
      <c r="U58" s="31"/>
      <c r="V58" s="60">
        <f>+'Option 4A'!V58</f>
        <v>44745</v>
      </c>
      <c r="W58" s="60">
        <f>+'Option 4A'!W58</f>
        <v>89490</v>
      </c>
      <c r="X58" s="60">
        <f>+'Option 4A'!X58</f>
        <v>89490</v>
      </c>
      <c r="Y58" s="60">
        <f>+'Option 4A'!Y58</f>
        <v>89490</v>
      </c>
      <c r="Z58" s="60">
        <f>+'Option 4A'!Z58</f>
        <v>89490</v>
      </c>
      <c r="AA58" s="60">
        <f>+'Option 4A'!AA58</f>
        <v>89490</v>
      </c>
      <c r="AB58" s="60">
        <f>+'Option 4A'!AB58</f>
        <v>89490</v>
      </c>
      <c r="AC58" s="60">
        <f>+'Option 4A'!AC58</f>
        <v>89490</v>
      </c>
      <c r="AD58" s="60">
        <f>+'Option 4A'!AD58</f>
        <v>89490</v>
      </c>
      <c r="AE58" s="60">
        <f>+'Option 4A'!AE58</f>
        <v>89490</v>
      </c>
      <c r="AF58" s="60">
        <f>+'Option 4A'!AF58</f>
        <v>89490</v>
      </c>
      <c r="AG58" s="60">
        <f>+'Option 4A'!AG58</f>
        <v>89490</v>
      </c>
      <c r="AH58" s="60">
        <f>+'Option 4A'!AH58</f>
        <v>89490</v>
      </c>
      <c r="AI58" s="60">
        <f>+'Option 4A'!AI58</f>
        <v>89490</v>
      </c>
      <c r="AJ58" s="60">
        <f>+'Option 4A'!AJ58</f>
        <v>89490</v>
      </c>
      <c r="AK58" s="60">
        <f>+'Option 4A'!AK58</f>
        <v>89490</v>
      </c>
      <c r="AL58" s="60">
        <f>+'Option 4A'!AL58</f>
        <v>89490</v>
      </c>
      <c r="AM58" s="60">
        <f>+'Option 4A'!AM58</f>
        <v>89490</v>
      </c>
      <c r="AN58" s="60">
        <f>+'Option 4A'!AN58</f>
        <v>89490</v>
      </c>
      <c r="AO58" s="60">
        <f>+'Option 4A'!AO58</f>
        <v>89490</v>
      </c>
      <c r="AP58" s="60">
        <f>+'Option 4A'!AP58</f>
        <v>89490</v>
      </c>
      <c r="AQ58" s="60">
        <f>+'Option 4A'!AQ58</f>
        <v>89490</v>
      </c>
      <c r="AR58" s="60">
        <f>+'Option 4A'!AR58</f>
        <v>89490</v>
      </c>
      <c r="AS58" s="60">
        <f>+'Option 4A'!AS58</f>
        <v>89490</v>
      </c>
      <c r="AT58" s="60">
        <f>+'Option 4A'!AT58</f>
        <v>89490</v>
      </c>
      <c r="AU58" s="33"/>
      <c r="AV58" s="70">
        <f t="shared" si="12"/>
        <v>89490</v>
      </c>
    </row>
    <row r="59" spans="1:48" x14ac:dyDescent="0.35">
      <c r="A59" s="8" t="s">
        <v>45</v>
      </c>
      <c r="B59" s="101" t="s">
        <v>100</v>
      </c>
      <c r="C59" s="103" t="s">
        <v>35</v>
      </c>
      <c r="D59" s="73"/>
      <c r="E59" s="73"/>
      <c r="F59" s="71">
        <f>+'Option 4A'!F59</f>
        <v>168658</v>
      </c>
      <c r="G59" s="72"/>
      <c r="H59" s="73"/>
      <c r="I59" s="73"/>
      <c r="J59" s="73"/>
      <c r="K59" s="73"/>
      <c r="L59" s="73"/>
      <c r="M59" s="73"/>
      <c r="N59" s="73"/>
      <c r="O59" s="73"/>
      <c r="P59" s="73"/>
      <c r="Q59" s="73"/>
      <c r="R59" s="96"/>
      <c r="S59" s="60">
        <f>NPV('Key Vars Assumptions'!$B$10,V59:AT59)</f>
        <v>110133.14258856302</v>
      </c>
      <c r="T59" s="60">
        <f t="shared" si="11"/>
        <v>168658</v>
      </c>
      <c r="U59" s="31"/>
      <c r="V59" s="60">
        <f>+'Option 4A'!V59</f>
        <v>3442</v>
      </c>
      <c r="W59" s="60">
        <f>+'Option 4A'!W59</f>
        <v>6884</v>
      </c>
      <c r="X59" s="60">
        <f>+'Option 4A'!X59</f>
        <v>6884</v>
      </c>
      <c r="Y59" s="60">
        <f>+'Option 4A'!Y59</f>
        <v>6884</v>
      </c>
      <c r="Z59" s="60">
        <f>+'Option 4A'!Z59</f>
        <v>6884</v>
      </c>
      <c r="AA59" s="60">
        <f>+'Option 4A'!AA59</f>
        <v>6884</v>
      </c>
      <c r="AB59" s="60">
        <f>+'Option 4A'!AB59</f>
        <v>6884</v>
      </c>
      <c r="AC59" s="60">
        <f>+'Option 4A'!AC59</f>
        <v>6884</v>
      </c>
      <c r="AD59" s="60">
        <f>+'Option 4A'!AD59</f>
        <v>6884</v>
      </c>
      <c r="AE59" s="60">
        <f>+'Option 4A'!AE59</f>
        <v>6884</v>
      </c>
      <c r="AF59" s="60">
        <f>+'Option 4A'!AF59</f>
        <v>6884</v>
      </c>
      <c r="AG59" s="60">
        <f>+'Option 4A'!AG59</f>
        <v>6884</v>
      </c>
      <c r="AH59" s="60">
        <f>+'Option 4A'!AH59</f>
        <v>6884</v>
      </c>
      <c r="AI59" s="60">
        <f>+'Option 4A'!AI59</f>
        <v>6884</v>
      </c>
      <c r="AJ59" s="60">
        <f>+'Option 4A'!AJ59</f>
        <v>6884</v>
      </c>
      <c r="AK59" s="60">
        <f>+'Option 4A'!AK59</f>
        <v>6884</v>
      </c>
      <c r="AL59" s="60">
        <f>+'Option 4A'!AL59</f>
        <v>6884</v>
      </c>
      <c r="AM59" s="60">
        <f>+'Option 4A'!AM59</f>
        <v>6884</v>
      </c>
      <c r="AN59" s="60">
        <f>+'Option 4A'!AN59</f>
        <v>6884</v>
      </c>
      <c r="AO59" s="60">
        <f>+'Option 4A'!AO59</f>
        <v>6884</v>
      </c>
      <c r="AP59" s="60">
        <f>+'Option 4A'!AP59</f>
        <v>6884</v>
      </c>
      <c r="AQ59" s="60">
        <f>+'Option 4A'!AQ59</f>
        <v>6884</v>
      </c>
      <c r="AR59" s="60">
        <f>+'Option 4A'!AR59</f>
        <v>6884</v>
      </c>
      <c r="AS59" s="60">
        <f>+'Option 4A'!AS59</f>
        <v>6884</v>
      </c>
      <c r="AT59" s="60">
        <f>+'Option 4A'!AT59</f>
        <v>6884</v>
      </c>
      <c r="AU59" s="33"/>
      <c r="AV59" s="70">
        <f t="shared" si="12"/>
        <v>6884</v>
      </c>
    </row>
    <row r="60" spans="1:48" x14ac:dyDescent="0.35">
      <c r="A60" s="8" t="s">
        <v>45</v>
      </c>
      <c r="B60" s="101" t="s">
        <v>100</v>
      </c>
      <c r="C60" s="103" t="s">
        <v>36</v>
      </c>
      <c r="D60" s="73"/>
      <c r="E60" s="73"/>
      <c r="F60" s="73"/>
      <c r="G60" s="71">
        <f>+'Option 4A'!G60</f>
        <v>66710</v>
      </c>
      <c r="H60" s="73"/>
      <c r="I60" s="73"/>
      <c r="J60" s="73"/>
      <c r="K60" s="73"/>
      <c r="L60" s="73"/>
      <c r="M60" s="73"/>
      <c r="N60" s="73"/>
      <c r="O60" s="73"/>
      <c r="P60" s="73"/>
      <c r="Q60" s="73"/>
      <c r="R60" s="96"/>
      <c r="S60" s="60">
        <f>NPV('Key Vars Assumptions'!$B$10,V60:AT60)</f>
        <v>42579.05998386781</v>
      </c>
      <c r="T60" s="60">
        <f t="shared" si="11"/>
        <v>66710</v>
      </c>
      <c r="U60" s="31"/>
      <c r="V60" s="60">
        <f>+'Option 4A'!V60</f>
        <v>0</v>
      </c>
      <c r="W60" s="60">
        <f>+'Option 4A'!W60</f>
        <v>953</v>
      </c>
      <c r="X60" s="60">
        <f>+'Option 4A'!X60</f>
        <v>2859</v>
      </c>
      <c r="Y60" s="60">
        <f>+'Option 4A'!Y60</f>
        <v>2859</v>
      </c>
      <c r="Z60" s="60">
        <f>+'Option 4A'!Z60</f>
        <v>2859</v>
      </c>
      <c r="AA60" s="60">
        <f>+'Option 4A'!AA60</f>
        <v>2859</v>
      </c>
      <c r="AB60" s="60">
        <f>+'Option 4A'!AB60</f>
        <v>2859</v>
      </c>
      <c r="AC60" s="60">
        <f>+'Option 4A'!AC60</f>
        <v>2859</v>
      </c>
      <c r="AD60" s="60">
        <f>+'Option 4A'!AD60</f>
        <v>2859</v>
      </c>
      <c r="AE60" s="60">
        <f>+'Option 4A'!AE60</f>
        <v>2859</v>
      </c>
      <c r="AF60" s="60">
        <f>+'Option 4A'!AF60</f>
        <v>2859</v>
      </c>
      <c r="AG60" s="60">
        <f>+'Option 4A'!AG60</f>
        <v>2859</v>
      </c>
      <c r="AH60" s="60">
        <f>+'Option 4A'!AH60</f>
        <v>2859</v>
      </c>
      <c r="AI60" s="60">
        <f>+'Option 4A'!AI60</f>
        <v>2859</v>
      </c>
      <c r="AJ60" s="60">
        <f>+'Option 4A'!AJ60</f>
        <v>2859</v>
      </c>
      <c r="AK60" s="60">
        <f>+'Option 4A'!AK60</f>
        <v>2859</v>
      </c>
      <c r="AL60" s="60">
        <f>+'Option 4A'!AL60</f>
        <v>2859</v>
      </c>
      <c r="AM60" s="60">
        <f>+'Option 4A'!AM60</f>
        <v>2859</v>
      </c>
      <c r="AN60" s="60">
        <f>+'Option 4A'!AN60</f>
        <v>2859</v>
      </c>
      <c r="AO60" s="60">
        <f>+'Option 4A'!AO60</f>
        <v>2859</v>
      </c>
      <c r="AP60" s="60">
        <f>+'Option 4A'!AP60</f>
        <v>2859</v>
      </c>
      <c r="AQ60" s="60">
        <f>+'Option 4A'!AQ60</f>
        <v>2859</v>
      </c>
      <c r="AR60" s="60">
        <f>+'Option 4A'!AR60</f>
        <v>2859</v>
      </c>
      <c r="AS60" s="60">
        <f>+'Option 4A'!AS60</f>
        <v>2859</v>
      </c>
      <c r="AT60" s="60">
        <f>+'Option 4A'!AT60</f>
        <v>2859</v>
      </c>
      <c r="AU60" s="33"/>
      <c r="AV60" s="70">
        <f t="shared" si="12"/>
        <v>2859</v>
      </c>
    </row>
    <row r="61" spans="1:48" x14ac:dyDescent="0.35">
      <c r="A61" s="8" t="s">
        <v>45</v>
      </c>
      <c r="B61" s="101" t="s">
        <v>100</v>
      </c>
      <c r="C61" s="103" t="s">
        <v>38</v>
      </c>
      <c r="D61" s="73"/>
      <c r="E61" s="73"/>
      <c r="F61" s="73"/>
      <c r="G61" s="73"/>
      <c r="H61" s="71">
        <f>+'Option 4A'!H61</f>
        <v>1403514</v>
      </c>
      <c r="I61" s="73"/>
      <c r="J61" s="73"/>
      <c r="K61" s="73"/>
      <c r="L61" s="73"/>
      <c r="M61" s="73"/>
      <c r="N61" s="73"/>
      <c r="O61" s="73"/>
      <c r="P61" s="73"/>
      <c r="Q61" s="73"/>
      <c r="R61" s="96"/>
      <c r="S61" s="60">
        <f>NPV('Key Vars Assumptions'!$B$10,V61:AT61)</f>
        <v>913492.23984459811</v>
      </c>
      <c r="T61" s="60">
        <f t="shared" si="11"/>
        <v>1403514</v>
      </c>
      <c r="U61" s="31"/>
      <c r="V61" s="60">
        <f>+'Option 4A'!V61</f>
        <v>19266</v>
      </c>
      <c r="W61" s="60">
        <f>+'Option 4A'!W61</f>
        <v>57677</v>
      </c>
      <c r="X61" s="60">
        <f>+'Option 4A'!X61</f>
        <v>57677</v>
      </c>
      <c r="Y61" s="60">
        <f>+'Option 4A'!Y61</f>
        <v>57677</v>
      </c>
      <c r="Z61" s="60">
        <f>+'Option 4A'!Z61</f>
        <v>57677</v>
      </c>
      <c r="AA61" s="60">
        <f>+'Option 4A'!AA61</f>
        <v>57677</v>
      </c>
      <c r="AB61" s="60">
        <f>+'Option 4A'!AB61</f>
        <v>57677</v>
      </c>
      <c r="AC61" s="60">
        <f>+'Option 4A'!AC61</f>
        <v>57677</v>
      </c>
      <c r="AD61" s="60">
        <f>+'Option 4A'!AD61</f>
        <v>57677</v>
      </c>
      <c r="AE61" s="60">
        <f>+'Option 4A'!AE61</f>
        <v>57677</v>
      </c>
      <c r="AF61" s="60">
        <f>+'Option 4A'!AF61</f>
        <v>57677</v>
      </c>
      <c r="AG61" s="60">
        <f>+'Option 4A'!AG61</f>
        <v>57677</v>
      </c>
      <c r="AH61" s="60">
        <f>+'Option 4A'!AH61</f>
        <v>57677</v>
      </c>
      <c r="AI61" s="60">
        <f>+'Option 4A'!AI61</f>
        <v>57677</v>
      </c>
      <c r="AJ61" s="60">
        <f>+'Option 4A'!AJ61</f>
        <v>57677</v>
      </c>
      <c r="AK61" s="60">
        <f>+'Option 4A'!AK61</f>
        <v>57677</v>
      </c>
      <c r="AL61" s="60">
        <f>+'Option 4A'!AL61</f>
        <v>57677</v>
      </c>
      <c r="AM61" s="60">
        <f>+'Option 4A'!AM61</f>
        <v>57677</v>
      </c>
      <c r="AN61" s="60">
        <f>+'Option 4A'!AN61</f>
        <v>57677</v>
      </c>
      <c r="AO61" s="60">
        <f>+'Option 4A'!AO61</f>
        <v>57677</v>
      </c>
      <c r="AP61" s="60">
        <f>+'Option 4A'!AP61</f>
        <v>57677</v>
      </c>
      <c r="AQ61" s="60">
        <f>+'Option 4A'!AQ61</f>
        <v>57677</v>
      </c>
      <c r="AR61" s="60">
        <f>+'Option 4A'!AR61</f>
        <v>57677</v>
      </c>
      <c r="AS61" s="60">
        <f>+'Option 4A'!AS61</f>
        <v>57677</v>
      </c>
      <c r="AT61" s="60">
        <f>+'Option 4A'!AT61</f>
        <v>57677</v>
      </c>
      <c r="AU61" s="33"/>
      <c r="AV61" s="70">
        <f t="shared" si="12"/>
        <v>57677</v>
      </c>
    </row>
    <row r="62" spans="1:48" x14ac:dyDescent="0.35">
      <c r="A62" s="8" t="s">
        <v>45</v>
      </c>
      <c r="B62" s="101" t="s">
        <v>100</v>
      </c>
      <c r="C62" s="103" t="s">
        <v>73</v>
      </c>
      <c r="D62" s="73"/>
      <c r="E62" s="73"/>
      <c r="F62" s="73"/>
      <c r="G62" s="73"/>
      <c r="H62" s="73"/>
      <c r="I62" s="71">
        <f>+'Option 4A'!I62</f>
        <v>0</v>
      </c>
      <c r="J62" s="73"/>
      <c r="K62" s="73"/>
      <c r="L62" s="73"/>
      <c r="M62" s="73"/>
      <c r="N62" s="73"/>
      <c r="O62" s="73"/>
      <c r="P62" s="73"/>
      <c r="Q62" s="73"/>
      <c r="R62" s="96"/>
      <c r="S62" s="60">
        <f>NPV('Key Vars Assumptions'!$B$10,V62:AT62)</f>
        <v>0</v>
      </c>
      <c r="T62" s="60">
        <f t="shared" si="11"/>
        <v>0</v>
      </c>
      <c r="U62" s="31"/>
      <c r="V62" s="60">
        <f>+'Option 4A'!V62</f>
        <v>0</v>
      </c>
      <c r="W62" s="60">
        <f>+'Option 4A'!W62</f>
        <v>0</v>
      </c>
      <c r="X62" s="60">
        <f>+'Option 4A'!X62</f>
        <v>0</v>
      </c>
      <c r="Y62" s="60">
        <f>+'Option 4A'!Y62</f>
        <v>0</v>
      </c>
      <c r="Z62" s="60">
        <f>+'Option 4A'!Z62</f>
        <v>0</v>
      </c>
      <c r="AA62" s="60">
        <f>+'Option 4A'!AA62</f>
        <v>0</v>
      </c>
      <c r="AB62" s="60">
        <f>+'Option 4A'!AB62</f>
        <v>0</v>
      </c>
      <c r="AC62" s="60">
        <f>+'Option 4A'!AC62</f>
        <v>0</v>
      </c>
      <c r="AD62" s="60">
        <f>+'Option 4A'!AD62</f>
        <v>0</v>
      </c>
      <c r="AE62" s="60">
        <f>+'Option 4A'!AE62</f>
        <v>0</v>
      </c>
      <c r="AF62" s="60">
        <f>+'Option 4A'!AF62</f>
        <v>0</v>
      </c>
      <c r="AG62" s="60">
        <f>+'Option 4A'!AG62</f>
        <v>0</v>
      </c>
      <c r="AH62" s="60">
        <f>+'Option 4A'!AH62</f>
        <v>0</v>
      </c>
      <c r="AI62" s="60">
        <f>+'Option 4A'!AI62</f>
        <v>0</v>
      </c>
      <c r="AJ62" s="60">
        <f>+'Option 4A'!AJ62</f>
        <v>0</v>
      </c>
      <c r="AK62" s="60">
        <f>+'Option 4A'!AK62</f>
        <v>0</v>
      </c>
      <c r="AL62" s="60">
        <f>+'Option 4A'!AL62</f>
        <v>0</v>
      </c>
      <c r="AM62" s="60">
        <f>+'Option 4A'!AM62</f>
        <v>0</v>
      </c>
      <c r="AN62" s="60">
        <f>+'Option 4A'!AN62</f>
        <v>0</v>
      </c>
      <c r="AO62" s="60">
        <f>+'Option 4A'!AO62</f>
        <v>0</v>
      </c>
      <c r="AP62" s="60">
        <f>+'Option 4A'!AP62</f>
        <v>0</v>
      </c>
      <c r="AQ62" s="60">
        <f>+'Option 4A'!AQ62</f>
        <v>0</v>
      </c>
      <c r="AR62" s="60">
        <f>+'Option 4A'!AR62</f>
        <v>0</v>
      </c>
      <c r="AS62" s="60">
        <f>+'Option 4A'!AS62</f>
        <v>0</v>
      </c>
      <c r="AT62" s="60">
        <f>+'Option 4A'!AT62</f>
        <v>0</v>
      </c>
      <c r="AU62" s="33"/>
      <c r="AV62" s="70">
        <f t="shared" si="12"/>
        <v>0</v>
      </c>
    </row>
    <row r="63" spans="1:48" x14ac:dyDescent="0.35">
      <c r="A63" s="8" t="s">
        <v>45</v>
      </c>
      <c r="B63" s="101" t="s">
        <v>100</v>
      </c>
      <c r="C63" s="103" t="s">
        <v>40</v>
      </c>
      <c r="D63" s="73"/>
      <c r="E63" s="73"/>
      <c r="F63" s="73"/>
      <c r="G63" s="73"/>
      <c r="H63" s="73"/>
      <c r="I63" s="73"/>
      <c r="J63" s="71">
        <f>+'Option 4A'!J63</f>
        <v>0</v>
      </c>
      <c r="K63" s="72"/>
      <c r="L63" s="72"/>
      <c r="M63" s="72"/>
      <c r="N63" s="72"/>
      <c r="O63" s="72"/>
      <c r="P63" s="72"/>
      <c r="Q63" s="72"/>
      <c r="R63" s="96"/>
      <c r="S63" s="60">
        <f>NPV('Key Vars Assumptions'!$B$10,V63:AT63)</f>
        <v>0</v>
      </c>
      <c r="T63" s="60">
        <f t="shared" si="11"/>
        <v>0</v>
      </c>
      <c r="U63" s="31"/>
      <c r="V63" s="60">
        <f>+'Option 4A'!V63</f>
        <v>0</v>
      </c>
      <c r="W63" s="60">
        <f>+'Option 4A'!W63</f>
        <v>0</v>
      </c>
      <c r="X63" s="60">
        <f>+'Option 4A'!X63</f>
        <v>0</v>
      </c>
      <c r="Y63" s="60">
        <f>+'Option 4A'!Y63</f>
        <v>0</v>
      </c>
      <c r="Z63" s="60">
        <f>+'Option 4A'!Z63</f>
        <v>0</v>
      </c>
      <c r="AA63" s="60">
        <f>+'Option 4A'!AA63</f>
        <v>0</v>
      </c>
      <c r="AB63" s="60">
        <f>+'Option 4A'!AB63</f>
        <v>0</v>
      </c>
      <c r="AC63" s="60">
        <f>+'Option 4A'!AC63</f>
        <v>0</v>
      </c>
      <c r="AD63" s="60">
        <f>+'Option 4A'!AD63</f>
        <v>0</v>
      </c>
      <c r="AE63" s="60">
        <f>+'Option 4A'!AE63</f>
        <v>0</v>
      </c>
      <c r="AF63" s="60">
        <f>+'Option 4A'!AF63</f>
        <v>0</v>
      </c>
      <c r="AG63" s="60">
        <f>+'Option 4A'!AG63</f>
        <v>0</v>
      </c>
      <c r="AH63" s="60">
        <f>+'Option 4A'!AH63</f>
        <v>0</v>
      </c>
      <c r="AI63" s="60">
        <f>+'Option 4A'!AI63</f>
        <v>0</v>
      </c>
      <c r="AJ63" s="60">
        <f>+'Option 4A'!AJ63</f>
        <v>0</v>
      </c>
      <c r="AK63" s="60">
        <f>+'Option 4A'!AK63</f>
        <v>0</v>
      </c>
      <c r="AL63" s="60">
        <f>+'Option 4A'!AL63</f>
        <v>0</v>
      </c>
      <c r="AM63" s="60">
        <f>+'Option 4A'!AM63</f>
        <v>0</v>
      </c>
      <c r="AN63" s="60">
        <f>+'Option 4A'!AN63</f>
        <v>0</v>
      </c>
      <c r="AO63" s="60">
        <f>+'Option 4A'!AO63</f>
        <v>0</v>
      </c>
      <c r="AP63" s="60">
        <f>+'Option 4A'!AP63</f>
        <v>0</v>
      </c>
      <c r="AQ63" s="60">
        <f>+'Option 4A'!AQ63</f>
        <v>0</v>
      </c>
      <c r="AR63" s="60">
        <f>+'Option 4A'!AR63</f>
        <v>0</v>
      </c>
      <c r="AS63" s="60">
        <f>+'Option 4A'!AS63</f>
        <v>0</v>
      </c>
      <c r="AT63" s="60">
        <f>+'Option 4A'!AT63</f>
        <v>0</v>
      </c>
      <c r="AU63" s="33"/>
      <c r="AV63" s="70">
        <f t="shared" si="12"/>
        <v>0</v>
      </c>
    </row>
    <row r="64" spans="1:48" x14ac:dyDescent="0.35">
      <c r="A64" s="8" t="s">
        <v>45</v>
      </c>
      <c r="B64" s="101" t="s">
        <v>100</v>
      </c>
      <c r="C64" s="103" t="s">
        <v>70</v>
      </c>
      <c r="D64" s="73"/>
      <c r="E64" s="73"/>
      <c r="F64" s="73"/>
      <c r="G64" s="73"/>
      <c r="H64" s="73"/>
      <c r="I64" s="73"/>
      <c r="J64" s="73"/>
      <c r="K64" s="71">
        <f>+'Option 4A'!K64</f>
        <v>1137276</v>
      </c>
      <c r="L64" s="72"/>
      <c r="M64" s="72"/>
      <c r="N64" s="72"/>
      <c r="O64" s="72"/>
      <c r="P64" s="72"/>
      <c r="Q64" s="72"/>
      <c r="R64" s="96"/>
      <c r="S64" s="60">
        <f>NPV('Key Vars Assumptions'!$B$10,V64:AT64)</f>
        <v>660734.0777789714</v>
      </c>
      <c r="T64" s="60">
        <f t="shared" si="11"/>
        <v>1137276</v>
      </c>
      <c r="U64" s="31"/>
      <c r="V64" s="70">
        <v>0</v>
      </c>
      <c r="W64" s="70">
        <v>0</v>
      </c>
      <c r="X64" s="70">
        <v>0</v>
      </c>
      <c r="Y64" s="70">
        <v>6828</v>
      </c>
      <c r="Z64" s="70">
        <v>12668</v>
      </c>
      <c r="AA64" s="70">
        <v>20485</v>
      </c>
      <c r="AB64" s="70">
        <v>28312</v>
      </c>
      <c r="AC64" s="70">
        <v>56350</v>
      </c>
      <c r="AD64" s="70">
        <v>30816</v>
      </c>
      <c r="AE64" s="70">
        <v>34141</v>
      </c>
      <c r="AF64" s="70">
        <v>31670</v>
      </c>
      <c r="AG64" s="70">
        <v>173625</v>
      </c>
      <c r="AH64" s="70">
        <v>30816</v>
      </c>
      <c r="AI64" s="70">
        <v>76373</v>
      </c>
      <c r="AJ64" s="70">
        <v>30816</v>
      </c>
      <c r="AK64" s="70">
        <v>34141</v>
      </c>
      <c r="AL64" s="70">
        <v>36244</v>
      </c>
      <c r="AM64" s="70">
        <v>34141</v>
      </c>
      <c r="AN64" s="70">
        <v>30816</v>
      </c>
      <c r="AO64" s="70">
        <v>56350</v>
      </c>
      <c r="AP64" s="70">
        <v>30816</v>
      </c>
      <c r="AQ64" s="70">
        <v>285241</v>
      </c>
      <c r="AR64" s="70">
        <v>30816</v>
      </c>
      <c r="AS64" s="70">
        <v>34141</v>
      </c>
      <c r="AT64" s="70">
        <v>31670</v>
      </c>
      <c r="AU64" s="33"/>
      <c r="AV64" s="70">
        <f t="shared" si="12"/>
        <v>51694.36363636364</v>
      </c>
    </row>
    <row r="65" spans="1:49" s="104" customFormat="1" x14ac:dyDescent="0.35">
      <c r="A65" s="101" t="s">
        <v>45</v>
      </c>
      <c r="B65" s="101" t="s">
        <v>100</v>
      </c>
      <c r="C65" s="103" t="s">
        <v>84</v>
      </c>
      <c r="D65" s="73"/>
      <c r="E65" s="73"/>
      <c r="F65" s="73"/>
      <c r="G65" s="73"/>
      <c r="H65" s="73"/>
      <c r="I65" s="73"/>
      <c r="J65" s="73"/>
      <c r="K65" s="73"/>
      <c r="L65" s="78">
        <v>4000</v>
      </c>
      <c r="M65" s="72"/>
      <c r="N65" s="72"/>
      <c r="O65" s="72"/>
      <c r="P65" s="72"/>
      <c r="Q65" s="72"/>
      <c r="R65" s="96"/>
      <c r="S65" s="60">
        <f>NPV('Key Vars Assumptions'!$B$10,V65:AT65)</f>
        <v>2778.6611282984318</v>
      </c>
      <c r="T65" s="60">
        <f t="shared" ref="T65" si="13">SUM(V65:AT65)</f>
        <v>4000</v>
      </c>
      <c r="U65" s="31"/>
      <c r="V65" s="70">
        <v>2000</v>
      </c>
      <c r="W65" s="70">
        <v>0</v>
      </c>
      <c r="X65" s="70">
        <v>0</v>
      </c>
      <c r="Y65" s="70">
        <v>0</v>
      </c>
      <c r="Z65" s="70">
        <v>0</v>
      </c>
      <c r="AA65" s="70">
        <v>0</v>
      </c>
      <c r="AB65" s="70">
        <v>0</v>
      </c>
      <c r="AC65" s="70">
        <v>0</v>
      </c>
      <c r="AD65" s="70">
        <v>0</v>
      </c>
      <c r="AE65" s="70">
        <v>0</v>
      </c>
      <c r="AF65" s="70">
        <v>0</v>
      </c>
      <c r="AG65" s="70">
        <v>0</v>
      </c>
      <c r="AH65" s="70">
        <v>0</v>
      </c>
      <c r="AI65" s="70">
        <v>0</v>
      </c>
      <c r="AJ65" s="70">
        <v>0</v>
      </c>
      <c r="AK65" s="70">
        <v>0</v>
      </c>
      <c r="AL65" s="70">
        <v>0</v>
      </c>
      <c r="AM65" s="70">
        <v>0</v>
      </c>
      <c r="AN65" s="70">
        <v>0</v>
      </c>
      <c r="AO65" s="70">
        <v>0</v>
      </c>
      <c r="AP65" s="70">
        <v>0</v>
      </c>
      <c r="AQ65" s="70">
        <v>0</v>
      </c>
      <c r="AR65" s="70">
        <v>0</v>
      </c>
      <c r="AS65" s="70">
        <v>0</v>
      </c>
      <c r="AT65" s="70">
        <v>2000</v>
      </c>
      <c r="AU65" s="33"/>
      <c r="AV65" s="70"/>
    </row>
    <row r="66" spans="1:49" x14ac:dyDescent="0.35">
      <c r="A66" s="8" t="s">
        <v>45</v>
      </c>
      <c r="B66" s="101" t="s">
        <v>100</v>
      </c>
      <c r="C66" s="103" t="s">
        <v>86</v>
      </c>
      <c r="D66" s="73"/>
      <c r="E66" s="73"/>
      <c r="F66" s="73"/>
      <c r="G66" s="73"/>
      <c r="H66" s="73"/>
      <c r="I66" s="73"/>
      <c r="J66" s="73"/>
      <c r="K66" s="73"/>
      <c r="L66" s="73"/>
      <c r="M66" s="78">
        <v>20914</v>
      </c>
      <c r="N66" s="72"/>
      <c r="O66" s="72"/>
      <c r="P66" s="72"/>
      <c r="Q66" s="72"/>
      <c r="R66" s="96"/>
      <c r="S66" s="60">
        <f>NPV('Key Vars Assumptions'!$B$10,V66:AT66)</f>
        <v>20206.763285024157</v>
      </c>
      <c r="T66" s="60">
        <f t="shared" ref="T66:T67" si="14">SUM(V66:AT66)</f>
        <v>20914</v>
      </c>
      <c r="U66" s="31"/>
      <c r="V66" s="70">
        <v>20914</v>
      </c>
      <c r="W66" s="70">
        <v>0</v>
      </c>
      <c r="X66" s="70">
        <v>0</v>
      </c>
      <c r="Y66" s="70">
        <v>0</v>
      </c>
      <c r="Z66" s="70">
        <v>0</v>
      </c>
      <c r="AA66" s="70">
        <v>0</v>
      </c>
      <c r="AB66" s="70">
        <v>0</v>
      </c>
      <c r="AC66" s="70">
        <v>0</v>
      </c>
      <c r="AD66" s="70">
        <v>0</v>
      </c>
      <c r="AE66" s="70">
        <v>0</v>
      </c>
      <c r="AF66" s="70">
        <v>0</v>
      </c>
      <c r="AG66" s="70">
        <v>0</v>
      </c>
      <c r="AH66" s="70">
        <v>0</v>
      </c>
      <c r="AI66" s="70">
        <v>0</v>
      </c>
      <c r="AJ66" s="70">
        <v>0</v>
      </c>
      <c r="AK66" s="70">
        <v>0</v>
      </c>
      <c r="AL66" s="70">
        <v>0</v>
      </c>
      <c r="AM66" s="70">
        <v>0</v>
      </c>
      <c r="AN66" s="70">
        <v>0</v>
      </c>
      <c r="AO66" s="70">
        <v>0</v>
      </c>
      <c r="AP66" s="70">
        <v>0</v>
      </c>
      <c r="AQ66" s="70">
        <v>0</v>
      </c>
      <c r="AR66" s="70">
        <v>0</v>
      </c>
      <c r="AS66" s="70">
        <v>0</v>
      </c>
      <c r="AT66" s="70">
        <v>0</v>
      </c>
      <c r="AU66" s="33"/>
      <c r="AV66" s="70"/>
    </row>
    <row r="67" spans="1:49" x14ac:dyDescent="0.35">
      <c r="A67" s="8" t="s">
        <v>45</v>
      </c>
      <c r="B67" s="101" t="s">
        <v>100</v>
      </c>
      <c r="C67" s="103" t="s">
        <v>91</v>
      </c>
      <c r="D67" s="73"/>
      <c r="E67" s="73"/>
      <c r="F67" s="73"/>
      <c r="G67" s="73"/>
      <c r="H67" s="73"/>
      <c r="I67" s="73"/>
      <c r="J67" s="73"/>
      <c r="K67" s="73"/>
      <c r="L67" s="72"/>
      <c r="M67" s="72"/>
      <c r="N67" s="78">
        <v>1426709</v>
      </c>
      <c r="O67" s="72"/>
      <c r="P67" s="72"/>
      <c r="Q67" s="72"/>
      <c r="R67" s="96"/>
      <c r="S67" s="60">
        <f>NPV('Key Vars Assumptions'!$B$10,V67:AT67)</f>
        <v>931636.63828641118</v>
      </c>
      <c r="T67" s="60">
        <f t="shared" si="14"/>
        <v>1426709</v>
      </c>
      <c r="U67" s="31"/>
      <c r="V67" s="70">
        <v>29117</v>
      </c>
      <c r="W67" s="70">
        <v>58233</v>
      </c>
      <c r="X67" s="70">
        <v>58233</v>
      </c>
      <c r="Y67" s="70">
        <v>58233</v>
      </c>
      <c r="Z67" s="70">
        <v>58233</v>
      </c>
      <c r="AA67" s="70">
        <v>58233</v>
      </c>
      <c r="AB67" s="70">
        <v>58233</v>
      </c>
      <c r="AC67" s="70">
        <v>58233</v>
      </c>
      <c r="AD67" s="70">
        <v>58233</v>
      </c>
      <c r="AE67" s="70">
        <v>58233</v>
      </c>
      <c r="AF67" s="70">
        <v>58233</v>
      </c>
      <c r="AG67" s="70">
        <v>58233</v>
      </c>
      <c r="AH67" s="70">
        <v>58233</v>
      </c>
      <c r="AI67" s="70">
        <v>58233</v>
      </c>
      <c r="AJ67" s="70">
        <v>58233</v>
      </c>
      <c r="AK67" s="70">
        <v>58233</v>
      </c>
      <c r="AL67" s="70">
        <v>58233</v>
      </c>
      <c r="AM67" s="70">
        <v>58233</v>
      </c>
      <c r="AN67" s="70">
        <v>58233</v>
      </c>
      <c r="AO67" s="70">
        <v>58233</v>
      </c>
      <c r="AP67" s="70">
        <v>58233</v>
      </c>
      <c r="AQ67" s="70">
        <v>58233</v>
      </c>
      <c r="AR67" s="70">
        <v>58233</v>
      </c>
      <c r="AS67" s="70">
        <v>58233</v>
      </c>
      <c r="AT67" s="70">
        <v>58233</v>
      </c>
      <c r="AU67" s="33"/>
      <c r="AV67" s="70">
        <f t="shared" si="12"/>
        <v>58233</v>
      </c>
    </row>
    <row r="68" spans="1:49" s="104" customFormat="1" x14ac:dyDescent="0.35">
      <c r="A68" s="101" t="s">
        <v>45</v>
      </c>
      <c r="B68" s="101" t="s">
        <v>100</v>
      </c>
      <c r="C68" s="101" t="s">
        <v>127</v>
      </c>
      <c r="D68" s="73"/>
      <c r="E68" s="73"/>
      <c r="F68" s="73"/>
      <c r="G68" s="73"/>
      <c r="H68" s="73"/>
      <c r="I68" s="73"/>
      <c r="J68" s="73"/>
      <c r="K68" s="73"/>
      <c r="L68" s="72"/>
      <c r="M68" s="72"/>
      <c r="N68" s="72"/>
      <c r="O68" s="78">
        <v>238161</v>
      </c>
      <c r="P68" s="72"/>
      <c r="Q68" s="72"/>
      <c r="R68" s="96"/>
      <c r="S68" s="60">
        <f>NPV('Key Vars Assumptions'!$B$10,V68:AT68)</f>
        <v>100777.11011152981</v>
      </c>
      <c r="T68" s="60">
        <f t="shared" ref="T68" si="15">SUM(V68:AT68)</f>
        <v>238161</v>
      </c>
      <c r="U68" s="31"/>
      <c r="V68" s="70">
        <v>0</v>
      </c>
      <c r="W68" s="70">
        <v>0</v>
      </c>
      <c r="X68" s="70">
        <v>0</v>
      </c>
      <c r="Y68" s="70">
        <v>0</v>
      </c>
      <c r="Z68" s="70">
        <v>0</v>
      </c>
      <c r="AA68" s="70">
        <v>0</v>
      </c>
      <c r="AB68" s="70">
        <v>0</v>
      </c>
      <c r="AC68" s="70">
        <v>0</v>
      </c>
      <c r="AD68" s="70">
        <v>0</v>
      </c>
      <c r="AE68" s="70">
        <v>0</v>
      </c>
      <c r="AF68" s="70">
        <v>0</v>
      </c>
      <c r="AG68" s="70">
        <v>0</v>
      </c>
      <c r="AH68" s="70">
        <v>0</v>
      </c>
      <c r="AI68" s="70">
        <v>0</v>
      </c>
      <c r="AJ68" s="70">
        <v>0</v>
      </c>
      <c r="AK68" s="70">
        <v>0</v>
      </c>
      <c r="AL68" s="70">
        <v>0</v>
      </c>
      <c r="AM68" s="70">
        <v>0</v>
      </c>
      <c r="AN68" s="70">
        <v>0</v>
      </c>
      <c r="AO68" s="70">
        <v>0</v>
      </c>
      <c r="AP68" s="70">
        <v>0</v>
      </c>
      <c r="AQ68" s="70">
        <v>0</v>
      </c>
      <c r="AR68" s="70">
        <v>0</v>
      </c>
      <c r="AS68" s="70">
        <v>0</v>
      </c>
      <c r="AT68" s="128">
        <v>238161</v>
      </c>
      <c r="AU68" s="33"/>
      <c r="AV68" s="70"/>
    </row>
    <row r="69" spans="1:49" x14ac:dyDescent="0.35">
      <c r="O69"/>
      <c r="P69"/>
      <c r="Q69"/>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row>
    <row r="70" spans="1:49" ht="15" thickBot="1" x14ac:dyDescent="0.4">
      <c r="A70" s="8"/>
      <c r="B70" s="8"/>
      <c r="C70" s="103" t="s">
        <v>47</v>
      </c>
      <c r="D70" s="79">
        <f t="shared" ref="D70:Q70" si="16">SUM(D5:D68)</f>
        <v>5451850</v>
      </c>
      <c r="E70" s="79">
        <f t="shared" si="16"/>
        <v>3074808</v>
      </c>
      <c r="F70" s="79">
        <f t="shared" si="16"/>
        <v>187899</v>
      </c>
      <c r="G70" s="79">
        <f t="shared" si="16"/>
        <v>76480</v>
      </c>
      <c r="H70" s="79">
        <f t="shared" si="16"/>
        <v>1460731</v>
      </c>
      <c r="I70" s="79">
        <f t="shared" si="16"/>
        <v>373</v>
      </c>
      <c r="J70" s="79">
        <f t="shared" si="16"/>
        <v>59859</v>
      </c>
      <c r="K70" s="79">
        <f t="shared" si="16"/>
        <v>1311452</v>
      </c>
      <c r="L70" s="79">
        <f t="shared" si="16"/>
        <v>13500</v>
      </c>
      <c r="M70" s="79">
        <f t="shared" si="16"/>
        <v>57376</v>
      </c>
      <c r="N70" s="79">
        <f t="shared" si="16"/>
        <v>1575874</v>
      </c>
      <c r="O70" s="79">
        <f t="shared" si="16"/>
        <v>715793</v>
      </c>
      <c r="P70" s="79">
        <f t="shared" si="16"/>
        <v>46143</v>
      </c>
      <c r="Q70" s="79">
        <f t="shared" si="16"/>
        <v>56100</v>
      </c>
      <c r="R70" s="8"/>
      <c r="S70" s="66">
        <f>SUM(S5:S68)</f>
        <v>8942022.7261594329</v>
      </c>
      <c r="T70" s="66">
        <f>SUM(T5:T68)</f>
        <v>13518690</v>
      </c>
      <c r="U70" s="31"/>
      <c r="V70" s="66">
        <f t="shared" ref="V70:AT70" si="17">SUM(V5:V68)</f>
        <v>310497</v>
      </c>
      <c r="W70" s="66">
        <f t="shared" si="17"/>
        <v>1041375</v>
      </c>
      <c r="X70" s="66">
        <f t="shared" si="17"/>
        <v>725843</v>
      </c>
      <c r="Y70" s="66">
        <f t="shared" si="17"/>
        <v>459345</v>
      </c>
      <c r="Z70" s="66">
        <f t="shared" si="17"/>
        <v>466093</v>
      </c>
      <c r="AA70" s="66">
        <f t="shared" si="17"/>
        <v>474818</v>
      </c>
      <c r="AB70" s="66">
        <f t="shared" si="17"/>
        <v>485901</v>
      </c>
      <c r="AC70" s="66">
        <f t="shared" si="17"/>
        <v>510974</v>
      </c>
      <c r="AD70" s="66">
        <f t="shared" si="17"/>
        <v>485826</v>
      </c>
      <c r="AE70" s="66">
        <f t="shared" si="17"/>
        <v>488864</v>
      </c>
      <c r="AF70" s="66">
        <f t="shared" si="17"/>
        <v>502876</v>
      </c>
      <c r="AG70" s="66">
        <f t="shared" si="17"/>
        <v>628249</v>
      </c>
      <c r="AH70" s="66">
        <f t="shared" si="17"/>
        <v>490730</v>
      </c>
      <c r="AI70" s="66">
        <f t="shared" si="17"/>
        <v>530997</v>
      </c>
      <c r="AJ70" s="66">
        <f t="shared" si="17"/>
        <v>485826</v>
      </c>
      <c r="AK70" s="66">
        <f t="shared" si="17"/>
        <v>489395</v>
      </c>
      <c r="AL70" s="66">
        <f t="shared" si="17"/>
        <v>491254</v>
      </c>
      <c r="AM70" s="66">
        <f t="shared" si="17"/>
        <v>488765</v>
      </c>
      <c r="AN70" s="66">
        <f t="shared" si="17"/>
        <v>488405</v>
      </c>
      <c r="AO70" s="66">
        <f t="shared" si="17"/>
        <v>510974</v>
      </c>
      <c r="AP70" s="66">
        <f t="shared" si="17"/>
        <v>514982</v>
      </c>
      <c r="AQ70" s="66">
        <f t="shared" si="17"/>
        <v>739865</v>
      </c>
      <c r="AR70" s="66">
        <f t="shared" si="17"/>
        <v>485826</v>
      </c>
      <c r="AS70" s="66">
        <f t="shared" si="17"/>
        <v>488864</v>
      </c>
      <c r="AT70" s="66">
        <f t="shared" si="17"/>
        <v>732146</v>
      </c>
      <c r="AU70" s="33"/>
      <c r="AV70" s="66">
        <f>SUM(AV5:AV68)</f>
        <v>509105.18181818182</v>
      </c>
    </row>
    <row r="71" spans="1:49" x14ac:dyDescent="0.35">
      <c r="C71" s="5"/>
      <c r="D71" s="75"/>
      <c r="E71" s="75"/>
      <c r="F71" s="75"/>
      <c r="G71" s="75"/>
      <c r="H71" s="75"/>
      <c r="I71" s="75"/>
      <c r="J71" s="75"/>
      <c r="K71" s="75"/>
      <c r="L71" s="75"/>
      <c r="M71" s="75"/>
      <c r="N71" s="75"/>
      <c r="O71" s="75"/>
      <c r="P71" s="75"/>
      <c r="Q71" s="75"/>
      <c r="S71" s="46"/>
      <c r="T71" s="46"/>
    </row>
    <row r="72" spans="1:49" ht="15" thickBot="1" x14ac:dyDescent="0.4">
      <c r="A72" s="8"/>
      <c r="B72" s="8"/>
      <c r="C72" s="8"/>
      <c r="D72" s="76"/>
      <c r="E72" s="76"/>
      <c r="F72" s="85"/>
      <c r="G72" s="85"/>
      <c r="H72" s="85"/>
      <c r="I72" s="85"/>
      <c r="J72" s="85"/>
      <c r="K72" s="85"/>
      <c r="L72" s="85"/>
      <c r="M72" s="85"/>
      <c r="N72" s="85"/>
      <c r="O72" s="85"/>
      <c r="P72" s="85"/>
      <c r="Q72" s="85"/>
      <c r="S72" s="48"/>
      <c r="T72" s="48"/>
      <c r="U72" s="9">
        <v>1</v>
      </c>
      <c r="V72" s="9">
        <f>+U72/(1+'Key Vars Assumptions'!$B$10)</f>
        <v>0.96618357487922713</v>
      </c>
      <c r="W72" s="9">
        <f>+V72/(1+'Key Vars Assumptions'!$B$10)</f>
        <v>0.93351070036640305</v>
      </c>
      <c r="X72" s="9">
        <f>+W72/(1+'Key Vars Assumptions'!$B$10)</f>
        <v>0.90194270566802237</v>
      </c>
      <c r="Y72" s="9">
        <f>+X72/(1+'Key Vars Assumptions'!$B$10)</f>
        <v>0.87144222769857238</v>
      </c>
      <c r="Z72" s="9">
        <f>+Y72/(1+'Key Vars Assumptions'!$B$10)</f>
        <v>0.84197316685852408</v>
      </c>
      <c r="AA72" s="9">
        <f>+Z72/(1+'Key Vars Assumptions'!$B$10)</f>
        <v>0.81350064430775282</v>
      </c>
      <c r="AB72" s="9">
        <f>+AA72/(1+'Key Vars Assumptions'!$B$10)</f>
        <v>0.78599096068381924</v>
      </c>
      <c r="AC72" s="9">
        <f>+AB72/(1+'Key Vars Assumptions'!$B$10)</f>
        <v>0.75941155621625056</v>
      </c>
      <c r="AD72" s="9">
        <f>+AC72/(1+'Key Vars Assumptions'!$B$10)</f>
        <v>0.73373097218961414</v>
      </c>
      <c r="AE72" s="9">
        <f>+AD72/(1+'Key Vars Assumptions'!$B$10)</f>
        <v>0.70891881370977217</v>
      </c>
      <c r="AF72" s="9">
        <f>+AE72/(1+'Key Vars Assumptions'!$B$10)</f>
        <v>0.68494571372924851</v>
      </c>
      <c r="AG72" s="9">
        <f>+AF72/(1+'Key Vars Assumptions'!$B$10)</f>
        <v>0.66178329828912907</v>
      </c>
      <c r="AH72" s="9">
        <f>+AG72/(1+'Key Vars Assumptions'!$B$10)</f>
        <v>0.63940415293635666</v>
      </c>
      <c r="AI72" s="9">
        <f>+AH72/(1+'Key Vars Assumptions'!$B$10)</f>
        <v>0.61778179027667313</v>
      </c>
      <c r="AJ72" s="9">
        <f>+AI72/(1+'Key Vars Assumptions'!$B$10)</f>
        <v>0.59689061862480497</v>
      </c>
      <c r="AK72" s="9">
        <f>+AJ72/(1+'Key Vars Assumptions'!$B$10)</f>
        <v>0.57670591171478747</v>
      </c>
      <c r="AL72" s="9">
        <f>+AK72/(1+'Key Vars Assumptions'!$B$10)</f>
        <v>0.55720377943457733</v>
      </c>
      <c r="AM72" s="9">
        <f>+AL72/(1+'Key Vars Assumptions'!$B$10)</f>
        <v>0.53836113955031628</v>
      </c>
      <c r="AN72" s="9">
        <f>+AM72/(1+'Key Vars Assumptions'!$B$10)</f>
        <v>0.520155690386779</v>
      </c>
      <c r="AO72" s="9">
        <f>+AN72/(1+'Key Vars Assumptions'!$B$10)</f>
        <v>0.50256588443167061</v>
      </c>
      <c r="AP72" s="9">
        <f>+AO72/(1+'Key Vars Assumptions'!$B$10)</f>
        <v>0.48557090283253201</v>
      </c>
      <c r="AQ72" s="9">
        <f>+AP72/(1+'Key Vars Assumptions'!$B$10)</f>
        <v>0.46915063075606961</v>
      </c>
      <c r="AR72" s="9">
        <f>+AQ72/(1+'Key Vars Assumptions'!$B$10)</f>
        <v>0.45328563358074364</v>
      </c>
      <c r="AS72" s="9">
        <f>+AR72/(1+'Key Vars Assumptions'!$B$10)</f>
        <v>0.43795713389443836</v>
      </c>
      <c r="AT72" s="9">
        <f>+AS72/(1+'Key Vars Assumptions'!$B$10)</f>
        <v>0.42314698926998878</v>
      </c>
    </row>
    <row r="73" spans="1:49" ht="15" thickBot="1" x14ac:dyDescent="0.4">
      <c r="A73" s="8"/>
      <c r="B73" s="8"/>
      <c r="C73" s="8"/>
      <c r="D73" s="193" t="s">
        <v>55</v>
      </c>
      <c r="E73" s="193"/>
      <c r="F73" s="193"/>
      <c r="G73" s="85"/>
      <c r="H73" s="85"/>
      <c r="I73" s="85"/>
      <c r="J73" s="85"/>
      <c r="K73" s="85"/>
      <c r="L73" s="85"/>
      <c r="M73" s="85"/>
      <c r="N73" s="85"/>
      <c r="O73" s="85"/>
      <c r="P73" s="85"/>
      <c r="Q73" s="85"/>
      <c r="S73" s="52">
        <f>SUM(V73:AT73)</f>
        <v>8942022.7261594348</v>
      </c>
      <c r="T73" s="48"/>
      <c r="U73" s="12"/>
      <c r="V73" s="30">
        <f>+V70*V72</f>
        <v>299997.10144927539</v>
      </c>
      <c r="W73" s="30">
        <f t="shared" ref="W73:AT73" si="18">+W70*W72</f>
        <v>972134.70559406292</v>
      </c>
      <c r="X73" s="30">
        <f t="shared" si="18"/>
        <v>654668.79931019433</v>
      </c>
      <c r="Y73" s="30">
        <f t="shared" si="18"/>
        <v>400292.63008220075</v>
      </c>
      <c r="Z73" s="30">
        <f t="shared" si="18"/>
        <v>392437.79926059005</v>
      </c>
      <c r="AA73" s="30">
        <f t="shared" si="18"/>
        <v>386264.74892891856</v>
      </c>
      <c r="AB73" s="30">
        <f t="shared" si="18"/>
        <v>381913.79378722847</v>
      </c>
      <c r="AC73" s="30">
        <f t="shared" si="18"/>
        <v>388039.56052604242</v>
      </c>
      <c r="AD73" s="30">
        <f t="shared" si="18"/>
        <v>356465.58329499146</v>
      </c>
      <c r="AE73" s="30">
        <f t="shared" si="18"/>
        <v>346564.88694541407</v>
      </c>
      <c r="AF73" s="30">
        <f t="shared" si="18"/>
        <v>344442.76073730958</v>
      </c>
      <c r="AG73" s="30">
        <f t="shared" si="18"/>
        <v>415764.69536684704</v>
      </c>
      <c r="AH73" s="30">
        <f t="shared" si="18"/>
        <v>313774.79997045832</v>
      </c>
      <c r="AI73" s="30">
        <f t="shared" si="18"/>
        <v>328040.27729154262</v>
      </c>
      <c r="AJ73" s="30">
        <f t="shared" si="18"/>
        <v>289984.98168401449</v>
      </c>
      <c r="AK73" s="30">
        <f t="shared" si="18"/>
        <v>282236.98966365843</v>
      </c>
      <c r="AL73" s="30">
        <f t="shared" si="18"/>
        <v>273728.58546235383</v>
      </c>
      <c r="AM73" s="30">
        <f t="shared" si="18"/>
        <v>263132.08237231034</v>
      </c>
      <c r="AN73" s="30">
        <f t="shared" si="18"/>
        <v>254046.6399633548</v>
      </c>
      <c r="AO73" s="30">
        <f t="shared" si="18"/>
        <v>256798.10023158847</v>
      </c>
      <c r="AP73" s="30">
        <f t="shared" si="18"/>
        <v>250060.27468250299</v>
      </c>
      <c r="AQ73" s="30">
        <f t="shared" si="18"/>
        <v>347108.13142433943</v>
      </c>
      <c r="AR73" s="30">
        <f t="shared" si="18"/>
        <v>220217.94621999835</v>
      </c>
      <c r="AS73" s="30">
        <f t="shared" si="18"/>
        <v>214101.4763041707</v>
      </c>
      <c r="AT73" s="30">
        <f t="shared" si="18"/>
        <v>309805.37560606521</v>
      </c>
    </row>
    <row r="74" spans="1:49" x14ac:dyDescent="0.35">
      <c r="D74" s="75"/>
      <c r="E74" s="75"/>
      <c r="F74" s="75"/>
      <c r="G74" s="75"/>
      <c r="H74" s="75"/>
      <c r="I74" s="75"/>
      <c r="J74" s="75"/>
      <c r="K74" s="75"/>
      <c r="L74" s="75"/>
      <c r="M74" s="75"/>
      <c r="N74" s="75"/>
      <c r="O74" s="75"/>
      <c r="P74" s="75"/>
      <c r="Q74" s="75"/>
      <c r="S74" s="46"/>
      <c r="T74" s="46"/>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row>
    <row r="75" spans="1:49" x14ac:dyDescent="0.35">
      <c r="A75" s="14" t="s">
        <v>53</v>
      </c>
      <c r="B75" s="8"/>
      <c r="C75" s="8"/>
      <c r="D75" s="76"/>
      <c r="E75" s="76"/>
      <c r="F75" s="76"/>
      <c r="G75" s="76"/>
      <c r="H75" s="76"/>
      <c r="I75" s="76"/>
      <c r="J75" s="76"/>
      <c r="K75" s="76"/>
      <c r="L75" s="76"/>
      <c r="M75" s="76"/>
      <c r="N75" s="76"/>
      <c r="O75" s="76"/>
      <c r="P75" s="76"/>
      <c r="Q75" s="76"/>
      <c r="S75" s="46"/>
      <c r="T75" s="46"/>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row>
    <row r="76" spans="1:49" s="4" customFormat="1" ht="22" x14ac:dyDescent="0.35">
      <c r="A76" s="15" t="s">
        <v>30</v>
      </c>
      <c r="B76" s="15" t="s">
        <v>31</v>
      </c>
      <c r="C76" s="15"/>
      <c r="D76" s="80" t="s">
        <v>57</v>
      </c>
      <c r="E76" s="91" t="s">
        <v>67</v>
      </c>
      <c r="F76" s="91" t="s">
        <v>68</v>
      </c>
      <c r="G76" s="91" t="s">
        <v>64</v>
      </c>
      <c r="H76" s="91" t="s">
        <v>72</v>
      </c>
      <c r="I76" s="92" t="s">
        <v>183</v>
      </c>
      <c r="J76" s="93"/>
      <c r="K76" s="93"/>
      <c r="L76" s="93"/>
      <c r="M76" s="93"/>
      <c r="N76" s="93"/>
      <c r="O76" s="93"/>
      <c r="P76" s="93"/>
      <c r="Q76" s="93"/>
      <c r="R76"/>
      <c r="S76" s="46"/>
      <c r="T76" s="46"/>
      <c r="U76"/>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c r="AV76"/>
      <c r="AW76"/>
    </row>
    <row r="77" spans="1:49" x14ac:dyDescent="0.35">
      <c r="A77" s="8" t="s">
        <v>45</v>
      </c>
      <c r="B77" s="101" t="s">
        <v>100</v>
      </c>
      <c r="C77" s="103" t="s">
        <v>67</v>
      </c>
      <c r="D77" s="73"/>
      <c r="E77" s="78">
        <v>2083493</v>
      </c>
      <c r="F77" s="82"/>
      <c r="G77" s="73"/>
      <c r="H77" s="82"/>
      <c r="I77" s="73"/>
      <c r="J77" s="75"/>
      <c r="K77" s="75"/>
      <c r="L77" s="75"/>
      <c r="M77" s="75"/>
      <c r="N77" s="75"/>
      <c r="O77" s="75"/>
      <c r="P77" s="75"/>
      <c r="Q77" s="75"/>
      <c r="S77" s="51">
        <f>NPV('Key Vars Assumptions'!$B$10,V77:AT77)</f>
        <v>1945616.4671287548</v>
      </c>
      <c r="T77" s="51">
        <f t="shared" ref="T77:T80" si="19">SUM(V77:AT77)</f>
        <v>2083493</v>
      </c>
      <c r="U77" s="31"/>
      <c r="V77" s="70">
        <v>20000</v>
      </c>
      <c r="W77" s="70">
        <v>2063493</v>
      </c>
      <c r="X77" s="70">
        <v>0</v>
      </c>
      <c r="Y77" s="70">
        <v>0</v>
      </c>
      <c r="Z77" s="70">
        <v>0</v>
      </c>
      <c r="AA77" s="70">
        <v>0</v>
      </c>
      <c r="AB77" s="70">
        <v>0</v>
      </c>
      <c r="AC77" s="70">
        <v>0</v>
      </c>
      <c r="AD77" s="70">
        <v>0</v>
      </c>
      <c r="AE77" s="70">
        <v>0</v>
      </c>
      <c r="AF77" s="70">
        <v>0</v>
      </c>
      <c r="AG77" s="70">
        <v>0</v>
      </c>
      <c r="AH77" s="70">
        <v>0</v>
      </c>
      <c r="AI77" s="70">
        <v>0</v>
      </c>
      <c r="AJ77" s="70">
        <v>0</v>
      </c>
      <c r="AK77" s="70">
        <v>0</v>
      </c>
      <c r="AL77" s="70">
        <v>0</v>
      </c>
      <c r="AM77" s="70">
        <v>0</v>
      </c>
      <c r="AN77" s="70">
        <v>0</v>
      </c>
      <c r="AO77" s="70">
        <v>0</v>
      </c>
      <c r="AP77" s="70">
        <v>0</v>
      </c>
      <c r="AQ77" s="70">
        <v>0</v>
      </c>
      <c r="AR77" s="70">
        <v>0</v>
      </c>
      <c r="AS77" s="70">
        <v>0</v>
      </c>
      <c r="AT77" s="70">
        <v>0</v>
      </c>
    </row>
    <row r="78" spans="1:49" x14ac:dyDescent="0.35">
      <c r="A78" s="8" t="s">
        <v>45</v>
      </c>
      <c r="B78" s="101" t="s">
        <v>100</v>
      </c>
      <c r="C78" s="22" t="s">
        <v>69</v>
      </c>
      <c r="D78" s="73"/>
      <c r="E78" s="73"/>
      <c r="F78" s="78">
        <v>200000</v>
      </c>
      <c r="G78" s="73"/>
      <c r="H78" s="82"/>
      <c r="I78" s="73"/>
      <c r="J78" s="75"/>
      <c r="K78" s="75"/>
      <c r="L78" s="75"/>
      <c r="M78" s="75"/>
      <c r="N78" s="75"/>
      <c r="O78" s="75"/>
      <c r="P78" s="75"/>
      <c r="Q78" s="75"/>
      <c r="S78" s="51">
        <f>NPV('Key Vars Assumptions'!$B$10,V78:AT78)</f>
        <v>186702.14007328061</v>
      </c>
      <c r="T78" s="51">
        <f t="shared" si="19"/>
        <v>200000</v>
      </c>
      <c r="U78" s="31"/>
      <c r="V78" s="70">
        <v>0</v>
      </c>
      <c r="W78" s="70">
        <f>'Option 4A'!W77</f>
        <v>200000</v>
      </c>
      <c r="X78" s="70">
        <f>'Option 4A'!X77</f>
        <v>0</v>
      </c>
      <c r="Y78" s="70">
        <v>0</v>
      </c>
      <c r="Z78" s="70">
        <v>0</v>
      </c>
      <c r="AA78" s="70">
        <v>0</v>
      </c>
      <c r="AB78" s="70">
        <v>0</v>
      </c>
      <c r="AC78" s="70">
        <v>0</v>
      </c>
      <c r="AD78" s="70">
        <v>0</v>
      </c>
      <c r="AE78" s="70">
        <v>0</v>
      </c>
      <c r="AF78" s="70">
        <v>0</v>
      </c>
      <c r="AG78" s="70">
        <v>0</v>
      </c>
      <c r="AH78" s="70">
        <v>0</v>
      </c>
      <c r="AI78" s="70">
        <v>0</v>
      </c>
      <c r="AJ78" s="70">
        <v>0</v>
      </c>
      <c r="AK78" s="70">
        <v>0</v>
      </c>
      <c r="AL78" s="70">
        <v>0</v>
      </c>
      <c r="AM78" s="70">
        <v>0</v>
      </c>
      <c r="AN78" s="70">
        <v>0</v>
      </c>
      <c r="AO78" s="70">
        <v>0</v>
      </c>
      <c r="AP78" s="70">
        <v>0</v>
      </c>
      <c r="AQ78" s="70">
        <v>0</v>
      </c>
      <c r="AR78" s="70">
        <v>0</v>
      </c>
      <c r="AS78" s="70">
        <v>0</v>
      </c>
      <c r="AT78" s="70">
        <v>0</v>
      </c>
    </row>
    <row r="79" spans="1:49" x14ac:dyDescent="0.35">
      <c r="A79" s="8" t="s">
        <v>45</v>
      </c>
      <c r="B79" s="101" t="s">
        <v>100</v>
      </c>
      <c r="C79" s="10" t="s">
        <v>64</v>
      </c>
      <c r="D79" s="73"/>
      <c r="E79" s="73"/>
      <c r="F79" s="73"/>
      <c r="G79" s="78">
        <v>54400</v>
      </c>
      <c r="H79" s="82"/>
      <c r="I79" s="73"/>
      <c r="J79" s="75"/>
      <c r="K79" s="75"/>
      <c r="L79" s="75"/>
      <c r="M79" s="75"/>
      <c r="N79" s="75"/>
      <c r="O79" s="75"/>
      <c r="P79" s="75"/>
      <c r="Q79" s="75"/>
      <c r="S79" s="51">
        <f>NPV('Key Vars Assumptions'!$B$10,V79:AT79)</f>
        <v>50782.982099932327</v>
      </c>
      <c r="T79" s="51">
        <f t="shared" si="19"/>
        <v>54400</v>
      </c>
      <c r="U79" s="31"/>
      <c r="V79" s="70">
        <v>0</v>
      </c>
      <c r="W79" s="70">
        <v>54400</v>
      </c>
      <c r="X79" s="70">
        <v>0</v>
      </c>
      <c r="Y79" s="70">
        <v>0</v>
      </c>
      <c r="Z79" s="70">
        <v>0</v>
      </c>
      <c r="AA79" s="70">
        <v>0</v>
      </c>
      <c r="AB79" s="70">
        <v>0</v>
      </c>
      <c r="AC79" s="70">
        <v>0</v>
      </c>
      <c r="AD79" s="70">
        <v>0</v>
      </c>
      <c r="AE79" s="70">
        <v>0</v>
      </c>
      <c r="AF79" s="70">
        <v>0</v>
      </c>
      <c r="AG79" s="70">
        <v>0</v>
      </c>
      <c r="AH79" s="70">
        <v>0</v>
      </c>
      <c r="AI79" s="70">
        <v>0</v>
      </c>
      <c r="AJ79" s="70">
        <v>0</v>
      </c>
      <c r="AK79" s="70">
        <v>0</v>
      </c>
      <c r="AL79" s="70">
        <v>0</v>
      </c>
      <c r="AM79" s="70">
        <v>0</v>
      </c>
      <c r="AN79" s="70">
        <v>0</v>
      </c>
      <c r="AO79" s="70">
        <v>0</v>
      </c>
      <c r="AP79" s="70">
        <v>0</v>
      </c>
      <c r="AQ79" s="70">
        <v>0</v>
      </c>
      <c r="AR79" s="70">
        <v>0</v>
      </c>
      <c r="AS79" s="70">
        <v>0</v>
      </c>
      <c r="AT79" s="70">
        <v>0</v>
      </c>
    </row>
    <row r="80" spans="1:49" x14ac:dyDescent="0.35">
      <c r="A80" s="8" t="s">
        <v>45</v>
      </c>
      <c r="B80" s="101" t="s">
        <v>100</v>
      </c>
      <c r="C80" s="8" t="s">
        <v>72</v>
      </c>
      <c r="D80" s="73"/>
      <c r="E80" s="73"/>
      <c r="F80" s="73"/>
      <c r="G80" s="73"/>
      <c r="H80" s="78">
        <v>50000</v>
      </c>
      <c r="I80" s="73"/>
      <c r="J80" s="75"/>
      <c r="K80" s="75"/>
      <c r="L80" s="75"/>
      <c r="M80" s="75"/>
      <c r="N80" s="75"/>
      <c r="O80" s="75"/>
      <c r="P80" s="75"/>
      <c r="Q80" s="75"/>
      <c r="S80" s="51">
        <f>NPV('Key Vars Assumptions'!$B$10,V80:AT80)</f>
        <v>46675.535018320152</v>
      </c>
      <c r="T80" s="51">
        <f t="shared" si="19"/>
        <v>50000</v>
      </c>
      <c r="U80" s="31"/>
      <c r="V80" s="70">
        <v>0</v>
      </c>
      <c r="W80" s="70">
        <v>50000</v>
      </c>
      <c r="X80" s="70">
        <v>0</v>
      </c>
      <c r="Y80" s="70">
        <v>0</v>
      </c>
      <c r="Z80" s="70">
        <v>0</v>
      </c>
      <c r="AA80" s="70">
        <v>0</v>
      </c>
      <c r="AB80" s="70">
        <v>0</v>
      </c>
      <c r="AC80" s="70">
        <v>0</v>
      </c>
      <c r="AD80" s="70">
        <v>0</v>
      </c>
      <c r="AE80" s="70">
        <v>0</v>
      </c>
      <c r="AF80" s="70">
        <v>0</v>
      </c>
      <c r="AG80" s="70">
        <v>0</v>
      </c>
      <c r="AH80" s="70">
        <v>0</v>
      </c>
      <c r="AI80" s="70">
        <v>0</v>
      </c>
      <c r="AJ80" s="70">
        <v>0</v>
      </c>
      <c r="AK80" s="70">
        <v>0</v>
      </c>
      <c r="AL80" s="70">
        <v>0</v>
      </c>
      <c r="AM80" s="70">
        <v>0</v>
      </c>
      <c r="AN80" s="70">
        <v>0</v>
      </c>
      <c r="AO80" s="70">
        <v>0</v>
      </c>
      <c r="AP80" s="70">
        <v>0</v>
      </c>
      <c r="AQ80" s="70">
        <v>0</v>
      </c>
      <c r="AR80" s="70">
        <v>0</v>
      </c>
      <c r="AS80" s="70">
        <v>0</v>
      </c>
      <c r="AT80" s="70">
        <v>0</v>
      </c>
    </row>
    <row r="81" spans="1:46" s="104" customFormat="1" x14ac:dyDescent="0.35">
      <c r="A81" s="101" t="s">
        <v>45</v>
      </c>
      <c r="B81" s="101" t="s">
        <v>100</v>
      </c>
      <c r="C81" s="101" t="s">
        <v>183</v>
      </c>
      <c r="D81" s="73"/>
      <c r="E81" s="73"/>
      <c r="F81" s="73"/>
      <c r="G81" s="73"/>
      <c r="H81" s="73"/>
      <c r="I81" s="78">
        <v>-768057</v>
      </c>
      <c r="J81" s="75"/>
      <c r="K81" s="75"/>
      <c r="L81" s="75"/>
      <c r="M81" s="75"/>
      <c r="N81" s="75"/>
      <c r="O81" s="75"/>
      <c r="P81" s="75"/>
      <c r="Q81" s="75"/>
      <c r="S81" s="51">
        <f>NPV('Key Vars Assumptions'!$B$10,V81:AT81)</f>
        <v>-325001.21024829464</v>
      </c>
      <c r="T81" s="51">
        <f t="shared" ref="T81" si="20">SUM(V81:AT81)</f>
        <v>-768057.48</v>
      </c>
      <c r="U81" s="31"/>
      <c r="V81" s="70">
        <v>0</v>
      </c>
      <c r="W81" s="70">
        <v>0</v>
      </c>
      <c r="X81" s="70">
        <v>0</v>
      </c>
      <c r="Y81" s="70">
        <v>0</v>
      </c>
      <c r="Z81" s="70">
        <v>0</v>
      </c>
      <c r="AA81" s="70">
        <v>0</v>
      </c>
      <c r="AB81" s="70">
        <v>0</v>
      </c>
      <c r="AC81" s="70">
        <v>0</v>
      </c>
      <c r="AD81" s="70">
        <v>0</v>
      </c>
      <c r="AE81" s="70">
        <v>0</v>
      </c>
      <c r="AF81" s="70">
        <v>0</v>
      </c>
      <c r="AG81" s="70">
        <v>0</v>
      </c>
      <c r="AH81" s="70">
        <v>0</v>
      </c>
      <c r="AI81" s="70">
        <v>0</v>
      </c>
      <c r="AJ81" s="70">
        <v>0</v>
      </c>
      <c r="AK81" s="70">
        <v>0</v>
      </c>
      <c r="AL81" s="70">
        <v>0</v>
      </c>
      <c r="AM81" s="70">
        <v>0</v>
      </c>
      <c r="AN81" s="70">
        <v>0</v>
      </c>
      <c r="AO81" s="70">
        <v>0</v>
      </c>
      <c r="AP81" s="70">
        <v>0</v>
      </c>
      <c r="AQ81" s="70">
        <v>0</v>
      </c>
      <c r="AR81" s="70">
        <v>0</v>
      </c>
      <c r="AS81" s="70">
        <v>0</v>
      </c>
      <c r="AT81" s="70">
        <v>-768057.48</v>
      </c>
    </row>
    <row r="82" spans="1:46" x14ac:dyDescent="0.35">
      <c r="A82" s="8"/>
      <c r="B82" s="8"/>
      <c r="C82" s="8"/>
      <c r="D82" s="76"/>
      <c r="E82" s="76"/>
      <c r="F82" s="76"/>
      <c r="G82" s="76"/>
      <c r="H82" s="76"/>
      <c r="I82" s="76"/>
      <c r="J82" s="75"/>
      <c r="K82" s="75"/>
      <c r="L82" s="75"/>
      <c r="M82" s="75"/>
      <c r="N82" s="75"/>
      <c r="O82" s="75"/>
      <c r="P82" s="75"/>
      <c r="Q82" s="75"/>
      <c r="S82" s="49"/>
      <c r="T82" s="49"/>
      <c r="U82" s="8"/>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row>
    <row r="83" spans="1:46" ht="15" thickBot="1" x14ac:dyDescent="0.4">
      <c r="A83" s="8"/>
      <c r="B83" s="8"/>
      <c r="C83" s="8" t="s">
        <v>54</v>
      </c>
      <c r="D83" s="79">
        <f t="shared" ref="D83:I83" si="21">SUM(D77:D82)</f>
        <v>0</v>
      </c>
      <c r="E83" s="79">
        <f t="shared" si="21"/>
        <v>2083493</v>
      </c>
      <c r="F83" s="79">
        <f t="shared" si="21"/>
        <v>200000</v>
      </c>
      <c r="G83" s="79">
        <f t="shared" si="21"/>
        <v>54400</v>
      </c>
      <c r="H83" s="79">
        <f t="shared" si="21"/>
        <v>50000</v>
      </c>
      <c r="I83" s="79">
        <f t="shared" si="21"/>
        <v>-768057</v>
      </c>
      <c r="J83" s="75"/>
      <c r="K83" s="75"/>
      <c r="L83" s="75"/>
      <c r="M83" s="75"/>
      <c r="N83" s="75"/>
      <c r="O83" s="75"/>
      <c r="P83" s="75"/>
      <c r="Q83" s="75"/>
      <c r="S83" s="50">
        <f>SUM(S77:S82)</f>
        <v>1904775.914071993</v>
      </c>
      <c r="T83" s="50">
        <f>SUM(T77:T82)</f>
        <v>1619835.52</v>
      </c>
      <c r="U83" s="31"/>
      <c r="V83" s="66">
        <f t="shared" ref="V83:AT83" si="22">SUM(V77:V82)</f>
        <v>20000</v>
      </c>
      <c r="W83" s="66">
        <f t="shared" si="22"/>
        <v>2367893</v>
      </c>
      <c r="X83" s="66">
        <f t="shared" si="22"/>
        <v>0</v>
      </c>
      <c r="Y83" s="66">
        <f t="shared" si="22"/>
        <v>0</v>
      </c>
      <c r="Z83" s="66">
        <f t="shared" si="22"/>
        <v>0</v>
      </c>
      <c r="AA83" s="66">
        <f t="shared" si="22"/>
        <v>0</v>
      </c>
      <c r="AB83" s="66">
        <f t="shared" si="22"/>
        <v>0</v>
      </c>
      <c r="AC83" s="66">
        <f t="shared" si="22"/>
        <v>0</v>
      </c>
      <c r="AD83" s="66">
        <f t="shared" si="22"/>
        <v>0</v>
      </c>
      <c r="AE83" s="66">
        <f t="shared" si="22"/>
        <v>0</v>
      </c>
      <c r="AF83" s="66">
        <f t="shared" si="22"/>
        <v>0</v>
      </c>
      <c r="AG83" s="66">
        <f t="shared" si="22"/>
        <v>0</v>
      </c>
      <c r="AH83" s="66">
        <f t="shared" si="22"/>
        <v>0</v>
      </c>
      <c r="AI83" s="66">
        <f t="shared" si="22"/>
        <v>0</v>
      </c>
      <c r="AJ83" s="66">
        <f t="shared" si="22"/>
        <v>0</v>
      </c>
      <c r="AK83" s="66">
        <f t="shared" si="22"/>
        <v>0</v>
      </c>
      <c r="AL83" s="66">
        <f t="shared" si="22"/>
        <v>0</v>
      </c>
      <c r="AM83" s="66">
        <f t="shared" si="22"/>
        <v>0</v>
      </c>
      <c r="AN83" s="66">
        <f t="shared" si="22"/>
        <v>0</v>
      </c>
      <c r="AO83" s="66">
        <f t="shared" si="22"/>
        <v>0</v>
      </c>
      <c r="AP83" s="66">
        <f t="shared" si="22"/>
        <v>0</v>
      </c>
      <c r="AQ83" s="66">
        <f t="shared" si="22"/>
        <v>0</v>
      </c>
      <c r="AR83" s="66">
        <f t="shared" si="22"/>
        <v>0</v>
      </c>
      <c r="AS83" s="66">
        <f t="shared" si="22"/>
        <v>0</v>
      </c>
      <c r="AT83" s="66">
        <f t="shared" si="22"/>
        <v>-768057.48</v>
      </c>
    </row>
    <row r="84" spans="1:46" x14ac:dyDescent="0.35">
      <c r="A84" s="8"/>
      <c r="B84" s="8"/>
      <c r="C84" s="8"/>
      <c r="D84" s="85"/>
      <c r="E84" s="85"/>
      <c r="F84" s="85"/>
      <c r="G84" s="85"/>
      <c r="H84" s="85"/>
      <c r="I84" s="85"/>
      <c r="J84" s="75"/>
      <c r="K84" s="75"/>
      <c r="L84" s="75"/>
      <c r="M84" s="75"/>
      <c r="N84" s="75"/>
      <c r="O84" s="75"/>
      <c r="P84" s="75"/>
      <c r="Q84" s="75"/>
      <c r="S84" s="48"/>
      <c r="T84" s="48"/>
      <c r="U84" s="8"/>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row>
    <row r="85" spans="1:46" ht="15" thickBot="1" x14ac:dyDescent="0.4">
      <c r="A85" s="8"/>
      <c r="B85" s="8"/>
      <c r="C85" s="8"/>
      <c r="D85" s="76"/>
      <c r="E85" s="76"/>
      <c r="F85" s="76"/>
      <c r="G85" s="76"/>
      <c r="H85" s="76"/>
      <c r="I85" s="76"/>
      <c r="J85" s="76"/>
      <c r="K85" s="76"/>
      <c r="L85" s="76"/>
      <c r="M85" s="76"/>
      <c r="N85" s="76"/>
      <c r="O85" s="76"/>
      <c r="P85" s="76"/>
      <c r="Q85" s="76"/>
      <c r="S85" s="49"/>
      <c r="T85" s="49"/>
      <c r="U85" s="25">
        <v>1</v>
      </c>
      <c r="V85" s="25">
        <f>+U85/(1+'Key Vars Assumptions'!$B$10)</f>
        <v>0.96618357487922713</v>
      </c>
      <c r="W85" s="25">
        <f>+V85/(1+'Key Vars Assumptions'!$B$10)</f>
        <v>0.93351070036640305</v>
      </c>
      <c r="X85" s="25">
        <f>+W85/(1+'Key Vars Assumptions'!$B$10)</f>
        <v>0.90194270566802237</v>
      </c>
      <c r="Y85" s="25">
        <f>+X85/(1+'Key Vars Assumptions'!$B$10)</f>
        <v>0.87144222769857238</v>
      </c>
      <c r="Z85" s="25">
        <f>+Y85/(1+'Key Vars Assumptions'!$B$10)</f>
        <v>0.84197316685852408</v>
      </c>
      <c r="AA85" s="25">
        <f>+Z85/(1+'Key Vars Assumptions'!$B$10)</f>
        <v>0.81350064430775282</v>
      </c>
      <c r="AB85" s="25">
        <f>+AA85/(1+'Key Vars Assumptions'!$B$10)</f>
        <v>0.78599096068381924</v>
      </c>
      <c r="AC85" s="25">
        <f>+AB85/(1+'Key Vars Assumptions'!$B$10)</f>
        <v>0.75941155621625056</v>
      </c>
      <c r="AD85" s="25">
        <f>+AC85/(1+'Key Vars Assumptions'!$B$10)</f>
        <v>0.73373097218961414</v>
      </c>
      <c r="AE85" s="25">
        <f>+AD85/(1+'Key Vars Assumptions'!$B$10)</f>
        <v>0.70891881370977217</v>
      </c>
      <c r="AF85" s="25">
        <f>+AE85/(1+'Key Vars Assumptions'!$B$10)</f>
        <v>0.68494571372924851</v>
      </c>
      <c r="AG85" s="25">
        <f>+AF85/(1+'Key Vars Assumptions'!$B$10)</f>
        <v>0.66178329828912907</v>
      </c>
      <c r="AH85" s="25">
        <f>+AG85/(1+'Key Vars Assumptions'!$B$10)</f>
        <v>0.63940415293635666</v>
      </c>
      <c r="AI85" s="25">
        <f>+AH85/(1+'Key Vars Assumptions'!$B$10)</f>
        <v>0.61778179027667313</v>
      </c>
      <c r="AJ85" s="25">
        <f>+AI85/(1+'Key Vars Assumptions'!$B$10)</f>
        <v>0.59689061862480497</v>
      </c>
      <c r="AK85" s="25">
        <f>+AJ85/(1+'Key Vars Assumptions'!$B$10)</f>
        <v>0.57670591171478747</v>
      </c>
      <c r="AL85" s="25">
        <f>+AK85/(1+'Key Vars Assumptions'!$B$10)</f>
        <v>0.55720377943457733</v>
      </c>
      <c r="AM85" s="25">
        <f>+AL85/(1+'Key Vars Assumptions'!$B$10)</f>
        <v>0.53836113955031628</v>
      </c>
      <c r="AN85" s="25">
        <f>+AM85/(1+'Key Vars Assumptions'!$B$10)</f>
        <v>0.520155690386779</v>
      </c>
      <c r="AO85" s="25">
        <f>+AN85/(1+'Key Vars Assumptions'!$B$10)</f>
        <v>0.50256588443167061</v>
      </c>
      <c r="AP85" s="25">
        <f>+AO85/(1+'Key Vars Assumptions'!$B$10)</f>
        <v>0.48557090283253201</v>
      </c>
      <c r="AQ85" s="25">
        <f>+AP85/(1+'Key Vars Assumptions'!$B$10)</f>
        <v>0.46915063075606961</v>
      </c>
      <c r="AR85" s="25">
        <f>+AQ85/(1+'Key Vars Assumptions'!$B$10)</f>
        <v>0.45328563358074364</v>
      </c>
      <c r="AS85" s="25">
        <f>+AR85/(1+'Key Vars Assumptions'!$B$10)</f>
        <v>0.43795713389443836</v>
      </c>
      <c r="AT85" s="25">
        <f>+AS85/(1+'Key Vars Assumptions'!$B$10)</f>
        <v>0.42314698926998878</v>
      </c>
    </row>
    <row r="86" spans="1:46" ht="15" thickBot="1" x14ac:dyDescent="0.4">
      <c r="A86" s="8"/>
      <c r="B86" s="8"/>
      <c r="C86" s="8"/>
      <c r="D86" s="193" t="s">
        <v>56</v>
      </c>
      <c r="E86" s="193"/>
      <c r="F86" s="193"/>
      <c r="G86" s="85"/>
      <c r="H86" s="85"/>
      <c r="I86" s="85"/>
      <c r="J86" s="85"/>
      <c r="K86" s="85"/>
      <c r="L86" s="85"/>
      <c r="M86" s="85"/>
      <c r="N86" s="85"/>
      <c r="O86" s="85"/>
      <c r="P86" s="85"/>
      <c r="Q86" s="85"/>
      <c r="S86" s="52">
        <f>SUM(V86:AT86)</f>
        <v>1904775.914071993</v>
      </c>
      <c r="T86" s="48"/>
      <c r="U86" s="12"/>
      <c r="V86" s="85">
        <f>+V83*V85</f>
        <v>19323.671497584543</v>
      </c>
      <c r="W86" s="85">
        <f t="shared" ref="W86:AT86" si="23">+W83*W85</f>
        <v>2210453.4528227034</v>
      </c>
      <c r="X86" s="85">
        <f t="shared" si="23"/>
        <v>0</v>
      </c>
      <c r="Y86" s="85">
        <f t="shared" si="23"/>
        <v>0</v>
      </c>
      <c r="Z86" s="85">
        <f t="shared" si="23"/>
        <v>0</v>
      </c>
      <c r="AA86" s="85">
        <f t="shared" si="23"/>
        <v>0</v>
      </c>
      <c r="AB86" s="85">
        <f t="shared" si="23"/>
        <v>0</v>
      </c>
      <c r="AC86" s="85">
        <f t="shared" si="23"/>
        <v>0</v>
      </c>
      <c r="AD86" s="85">
        <f t="shared" si="23"/>
        <v>0</v>
      </c>
      <c r="AE86" s="85">
        <f t="shared" si="23"/>
        <v>0</v>
      </c>
      <c r="AF86" s="85">
        <f t="shared" si="23"/>
        <v>0</v>
      </c>
      <c r="AG86" s="85">
        <f t="shared" si="23"/>
        <v>0</v>
      </c>
      <c r="AH86" s="85">
        <f t="shared" si="23"/>
        <v>0</v>
      </c>
      <c r="AI86" s="85">
        <f t="shared" si="23"/>
        <v>0</v>
      </c>
      <c r="AJ86" s="85">
        <f t="shared" si="23"/>
        <v>0</v>
      </c>
      <c r="AK86" s="85">
        <f t="shared" si="23"/>
        <v>0</v>
      </c>
      <c r="AL86" s="85">
        <f t="shared" si="23"/>
        <v>0</v>
      </c>
      <c r="AM86" s="85">
        <f t="shared" si="23"/>
        <v>0</v>
      </c>
      <c r="AN86" s="85">
        <f t="shared" si="23"/>
        <v>0</v>
      </c>
      <c r="AO86" s="85">
        <f t="shared" si="23"/>
        <v>0</v>
      </c>
      <c r="AP86" s="85">
        <f t="shared" si="23"/>
        <v>0</v>
      </c>
      <c r="AQ86" s="85">
        <f t="shared" si="23"/>
        <v>0</v>
      </c>
      <c r="AR86" s="85">
        <f t="shared" si="23"/>
        <v>0</v>
      </c>
      <c r="AS86" s="85">
        <f t="shared" si="23"/>
        <v>0</v>
      </c>
      <c r="AT86" s="85">
        <f t="shared" si="23"/>
        <v>-325001.21024829464</v>
      </c>
    </row>
    <row r="87" spans="1:46" ht="15" thickBot="1" x14ac:dyDescent="0.4">
      <c r="A87" s="8"/>
      <c r="B87" s="8"/>
      <c r="C87" s="8"/>
      <c r="D87" s="76"/>
      <c r="E87" s="76"/>
      <c r="F87" s="76"/>
      <c r="G87" s="76"/>
      <c r="H87" s="76"/>
      <c r="I87" s="76"/>
      <c r="J87" s="76"/>
      <c r="K87" s="76"/>
      <c r="L87" s="76"/>
      <c r="M87" s="76"/>
      <c r="N87" s="76"/>
      <c r="O87" s="76"/>
      <c r="P87" s="76"/>
      <c r="Q87" s="76"/>
      <c r="S87" s="49"/>
      <c r="T87" s="49"/>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row>
    <row r="88" spans="1:46" ht="15" thickBot="1" x14ac:dyDescent="0.4">
      <c r="A88" s="8"/>
      <c r="B88" s="8"/>
      <c r="C88" s="8"/>
      <c r="D88" s="193" t="s">
        <v>58</v>
      </c>
      <c r="E88" s="193"/>
      <c r="F88" s="193"/>
      <c r="G88" s="76"/>
      <c r="H88" s="76"/>
      <c r="I88" s="76"/>
      <c r="J88" s="76"/>
      <c r="K88" s="76"/>
      <c r="L88" s="76"/>
      <c r="M88" s="76"/>
      <c r="N88" s="76"/>
      <c r="O88" s="76"/>
      <c r="P88" s="76"/>
      <c r="Q88" s="76"/>
      <c r="S88" s="52">
        <f>+S73+S86</f>
        <v>10846798.640231427</v>
      </c>
      <c r="T88" s="49"/>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row>
    <row r="89" spans="1:46" x14ac:dyDescent="0.35">
      <c r="D89" s="75"/>
      <c r="E89" s="75"/>
      <c r="F89" s="75"/>
      <c r="G89" s="75"/>
      <c r="H89" s="75"/>
      <c r="I89" s="75"/>
      <c r="J89" s="75"/>
      <c r="K89" s="75"/>
      <c r="L89" s="75"/>
      <c r="M89" s="75"/>
      <c r="N89" s="75"/>
      <c r="O89" s="75"/>
      <c r="P89" s="75"/>
      <c r="Q89" s="75"/>
      <c r="S89" s="46"/>
      <c r="T89" s="46"/>
    </row>
    <row r="90" spans="1:46" s="104" customFormat="1" x14ac:dyDescent="0.35">
      <c r="A90" s="14" t="s">
        <v>129</v>
      </c>
      <c r="B90" s="101"/>
      <c r="C90" s="101"/>
    </row>
    <row r="91" spans="1:46" s="104" customFormat="1" x14ac:dyDescent="0.35">
      <c r="A91" s="15" t="s">
        <v>30</v>
      </c>
      <c r="B91" s="15" t="s">
        <v>31</v>
      </c>
      <c r="C91" s="15"/>
      <c r="D91" s="15" t="s">
        <v>130</v>
      </c>
      <c r="S91" s="16" t="s">
        <v>49</v>
      </c>
      <c r="T91" s="16" t="s">
        <v>48</v>
      </c>
      <c r="U91" s="17"/>
      <c r="V91" s="16" t="s">
        <v>4</v>
      </c>
      <c r="W91" s="16" t="s">
        <v>5</v>
      </c>
      <c r="X91" s="16" t="s">
        <v>6</v>
      </c>
      <c r="Y91" s="16" t="s">
        <v>7</v>
      </c>
      <c r="Z91" s="16" t="s">
        <v>8</v>
      </c>
      <c r="AA91" s="16" t="s">
        <v>9</v>
      </c>
      <c r="AB91" s="16" t="s">
        <v>10</v>
      </c>
      <c r="AC91" s="16" t="s">
        <v>11</v>
      </c>
      <c r="AD91" s="16" t="s">
        <v>12</v>
      </c>
      <c r="AE91" s="16" t="s">
        <v>13</v>
      </c>
      <c r="AF91" s="16" t="s">
        <v>14</v>
      </c>
      <c r="AG91" s="16" t="s">
        <v>15</v>
      </c>
      <c r="AH91" s="16" t="s">
        <v>16</v>
      </c>
      <c r="AI91" s="16" t="s">
        <v>17</v>
      </c>
      <c r="AJ91" s="16" t="s">
        <v>18</v>
      </c>
      <c r="AK91" s="16" t="s">
        <v>19</v>
      </c>
      <c r="AL91" s="16" t="s">
        <v>20</v>
      </c>
      <c r="AM91" s="16" t="s">
        <v>21</v>
      </c>
      <c r="AN91" s="16" t="s">
        <v>22</v>
      </c>
      <c r="AO91" s="16" t="s">
        <v>23</v>
      </c>
      <c r="AP91" s="16" t="s">
        <v>24</v>
      </c>
      <c r="AQ91" s="16" t="s">
        <v>25</v>
      </c>
      <c r="AR91" s="16" t="s">
        <v>26</v>
      </c>
      <c r="AS91" s="16" t="s">
        <v>27</v>
      </c>
      <c r="AT91" s="16" t="s">
        <v>28</v>
      </c>
    </row>
    <row r="92" spans="1:46" x14ac:dyDescent="0.35">
      <c r="O92"/>
      <c r="P92"/>
      <c r="Q92"/>
    </row>
    <row r="93" spans="1:46" s="104" customFormat="1" x14ac:dyDescent="0.35">
      <c r="A93" s="101" t="s">
        <v>45</v>
      </c>
      <c r="B93" s="101" t="s">
        <v>100</v>
      </c>
      <c r="C93" s="18" t="s">
        <v>130</v>
      </c>
      <c r="S93" s="102">
        <f>NPV('Key Vars Assumptions'!$B$10,V93:AT93)</f>
        <v>2294690.4153167563</v>
      </c>
      <c r="T93" s="102">
        <f t="shared" ref="T93" si="24">SUM(V93:AT93)</f>
        <v>3481511.5421207803</v>
      </c>
      <c r="V93" s="30">
        <v>523.36063865760923</v>
      </c>
      <c r="W93" s="30">
        <v>62361.077252152703</v>
      </c>
      <c r="X93" s="30">
        <v>173313.5997299921</v>
      </c>
      <c r="Y93" s="30">
        <v>172166.96294203773</v>
      </c>
      <c r="Z93" s="30">
        <v>171993.43947761293</v>
      </c>
      <c r="AA93" s="30">
        <v>172050.74521120719</v>
      </c>
      <c r="AB93" s="30">
        <v>172050.73419862744</v>
      </c>
      <c r="AC93" s="30">
        <v>172050.73045282942</v>
      </c>
      <c r="AD93" s="30">
        <v>172050.74405219394</v>
      </c>
      <c r="AE93" s="30">
        <v>172050.75477811703</v>
      </c>
      <c r="AF93" s="30">
        <v>172050.75144466641</v>
      </c>
      <c r="AG93" s="30">
        <v>172050.73804818513</v>
      </c>
      <c r="AH93" s="30">
        <v>138647.13832686871</v>
      </c>
      <c r="AI93" s="30">
        <v>138647.12895247815</v>
      </c>
      <c r="AJ93" s="30">
        <v>138647.1277728398</v>
      </c>
      <c r="AK93" s="30">
        <v>138647.13917166658</v>
      </c>
      <c r="AL93" s="30">
        <v>138647.12832703424</v>
      </c>
      <c r="AM93" s="30">
        <v>138647.13531111696</v>
      </c>
      <c r="AN93" s="30">
        <v>138647.12229980895</v>
      </c>
      <c r="AO93" s="30">
        <v>138647.12767245996</v>
      </c>
      <c r="AP93" s="30">
        <v>138647.14110146131</v>
      </c>
      <c r="AQ93" s="30">
        <v>138318.24394192005</v>
      </c>
      <c r="AR93" s="30">
        <v>103551.81843097802</v>
      </c>
      <c r="AS93" s="30">
        <v>103551.83096619319</v>
      </c>
      <c r="AT93" s="30">
        <v>103551.82161967512</v>
      </c>
    </row>
    <row r="94" spans="1:46" s="104" customFormat="1" x14ac:dyDescent="0.35">
      <c r="D94" s="99">
        <v>3481511.5421207803</v>
      </c>
    </row>
    <row r="95" spans="1:46" s="104" customFormat="1" ht="15" thickBot="1" x14ac:dyDescent="0.4">
      <c r="U95" s="25">
        <v>1</v>
      </c>
      <c r="V95" s="25">
        <f>+U95/(1+'Key Vars Assumptions'!$B$10)</f>
        <v>0.96618357487922713</v>
      </c>
      <c r="W95" s="25">
        <f>+V95/(1+'Key Vars Assumptions'!$B$10)</f>
        <v>0.93351070036640305</v>
      </c>
      <c r="X95" s="25">
        <f>+W95/(1+'Key Vars Assumptions'!$B$10)</f>
        <v>0.90194270566802237</v>
      </c>
      <c r="Y95" s="25">
        <f>+X95/(1+'Key Vars Assumptions'!$B$10)</f>
        <v>0.87144222769857238</v>
      </c>
      <c r="Z95" s="25">
        <f>+Y95/(1+'Key Vars Assumptions'!$B$10)</f>
        <v>0.84197316685852408</v>
      </c>
      <c r="AA95" s="25">
        <f>+Z95/(1+'Key Vars Assumptions'!$B$10)</f>
        <v>0.81350064430775282</v>
      </c>
      <c r="AB95" s="25">
        <f>+AA95/(1+'Key Vars Assumptions'!$B$10)</f>
        <v>0.78599096068381924</v>
      </c>
      <c r="AC95" s="25">
        <f>+AB95/(1+'Key Vars Assumptions'!$B$10)</f>
        <v>0.75941155621625056</v>
      </c>
      <c r="AD95" s="25">
        <f>+AC95/(1+'Key Vars Assumptions'!$B$10)</f>
        <v>0.73373097218961414</v>
      </c>
      <c r="AE95" s="25">
        <f>+AD95/(1+'Key Vars Assumptions'!$B$10)</f>
        <v>0.70891881370977217</v>
      </c>
      <c r="AF95" s="25">
        <f>+AE95/(1+'Key Vars Assumptions'!$B$10)</f>
        <v>0.68494571372924851</v>
      </c>
      <c r="AG95" s="25">
        <f>+AF95/(1+'Key Vars Assumptions'!$B$10)</f>
        <v>0.66178329828912907</v>
      </c>
      <c r="AH95" s="25">
        <f>+AG95/(1+'Key Vars Assumptions'!$B$10)</f>
        <v>0.63940415293635666</v>
      </c>
      <c r="AI95" s="25">
        <f>+AH95/(1+'Key Vars Assumptions'!$B$10)</f>
        <v>0.61778179027667313</v>
      </c>
      <c r="AJ95" s="25">
        <f>+AI95/(1+'Key Vars Assumptions'!$B$10)</f>
        <v>0.59689061862480497</v>
      </c>
      <c r="AK95" s="25">
        <f>+AJ95/(1+'Key Vars Assumptions'!$B$10)</f>
        <v>0.57670591171478747</v>
      </c>
      <c r="AL95" s="25">
        <f>+AK95/(1+'Key Vars Assumptions'!$B$10)</f>
        <v>0.55720377943457733</v>
      </c>
      <c r="AM95" s="25">
        <f>+AL95/(1+'Key Vars Assumptions'!$B$10)</f>
        <v>0.53836113955031628</v>
      </c>
      <c r="AN95" s="25">
        <f>+AM95/(1+'Key Vars Assumptions'!$B$10)</f>
        <v>0.520155690386779</v>
      </c>
      <c r="AO95" s="25">
        <f>+AN95/(1+'Key Vars Assumptions'!$B$10)</f>
        <v>0.50256588443167061</v>
      </c>
      <c r="AP95" s="25">
        <f>+AO95/(1+'Key Vars Assumptions'!$B$10)</f>
        <v>0.48557090283253201</v>
      </c>
      <c r="AQ95" s="25">
        <f>+AP95/(1+'Key Vars Assumptions'!$B$10)</f>
        <v>0.46915063075606961</v>
      </c>
      <c r="AR95" s="25">
        <f>+AQ95/(1+'Key Vars Assumptions'!$B$10)</f>
        <v>0.45328563358074364</v>
      </c>
      <c r="AS95" s="25">
        <f>+AR95/(1+'Key Vars Assumptions'!$B$10)</f>
        <v>0.43795713389443836</v>
      </c>
      <c r="AT95" s="25">
        <f>+AS95/(1+'Key Vars Assumptions'!$B$10)</f>
        <v>0.42314698926998878</v>
      </c>
    </row>
    <row r="96" spans="1:46" s="104" customFormat="1" ht="15" thickBot="1" x14ac:dyDescent="0.4">
      <c r="S96" s="37">
        <f>SUM(V96:AT96)</f>
        <v>2294690.4153167568</v>
      </c>
      <c r="U96" s="30"/>
      <c r="V96" s="30">
        <f>+V93*V95</f>
        <v>505.66245280928433</v>
      </c>
      <c r="W96" s="30">
        <f t="shared" ref="W96:AS96" si="25">+W93*W95</f>
        <v>58214.732901260439</v>
      </c>
      <c r="X96" s="30">
        <f t="shared" si="25"/>
        <v>156318.93706953371</v>
      </c>
      <c r="Y96" s="30">
        <f t="shared" si="25"/>
        <v>150033.56172230691</v>
      </c>
      <c r="Z96" s="30">
        <f t="shared" si="25"/>
        <v>144813.86091585565</v>
      </c>
      <c r="AA96" s="30">
        <f t="shared" si="25"/>
        <v>139963.39208294605</v>
      </c>
      <c r="AB96" s="30">
        <f t="shared" si="25"/>
        <v>135230.32185913561</v>
      </c>
      <c r="AC96" s="30">
        <f t="shared" si="25"/>
        <v>130657.31296132584</v>
      </c>
      <c r="AD96" s="30">
        <f t="shared" si="25"/>
        <v>126238.95969936273</v>
      </c>
      <c r="AE96" s="30">
        <f t="shared" si="25"/>
        <v>121970.01697517364</v>
      </c>
      <c r="AF96" s="30">
        <f t="shared" si="25"/>
        <v>117845.42474592057</v>
      </c>
      <c r="AG96" s="30">
        <f t="shared" si="25"/>
        <v>113860.3048986069</v>
      </c>
      <c r="AH96" s="30">
        <f t="shared" si="25"/>
        <v>88651.556038941359</v>
      </c>
      <c r="AI96" s="30">
        <f t="shared" si="25"/>
        <v>85653.671540982716</v>
      </c>
      <c r="AJ96" s="30">
        <f t="shared" si="25"/>
        <v>82757.16986688273</v>
      </c>
      <c r="AK96" s="30">
        <f t="shared" si="25"/>
        <v>79958.624802642997</v>
      </c>
      <c r="AL96" s="30">
        <f t="shared" si="25"/>
        <v>77254.703911574325</v>
      </c>
      <c r="AM96" s="30">
        <f t="shared" si="25"/>
        <v>74642.229761479815</v>
      </c>
      <c r="AN96" s="30">
        <f t="shared" si="25"/>
        <v>72118.089619997307</v>
      </c>
      <c r="AO96" s="30">
        <f t="shared" si="25"/>
        <v>69679.316342620587</v>
      </c>
      <c r="AP96" s="30">
        <f t="shared" si="25"/>
        <v>67323.017479786024</v>
      </c>
      <c r="AQ96" s="30">
        <f t="shared" si="25"/>
        <v>64892.091390423695</v>
      </c>
      <c r="AR96" s="30">
        <f t="shared" si="25"/>
        <v>46938.551625923996</v>
      </c>
      <c r="AS96" s="30">
        <f t="shared" si="25"/>
        <v>45351.26309947532</v>
      </c>
      <c r="AT96" s="30">
        <f>+AT93*AT95</f>
        <v>43817.64155178846</v>
      </c>
    </row>
    <row r="97" spans="4:20" x14ac:dyDescent="0.35">
      <c r="D97" s="75"/>
      <c r="E97" s="75"/>
      <c r="F97" s="75"/>
      <c r="G97" s="75"/>
      <c r="H97" s="75"/>
      <c r="I97" s="75"/>
      <c r="J97" s="75"/>
      <c r="K97" s="75"/>
      <c r="L97" s="75"/>
      <c r="M97" s="75"/>
      <c r="N97" s="75"/>
      <c r="O97" s="75"/>
      <c r="P97" s="75"/>
      <c r="Q97" s="75"/>
      <c r="S97" s="46"/>
      <c r="T97" s="46"/>
    </row>
    <row r="98" spans="4:20" x14ac:dyDescent="0.35">
      <c r="D98" s="75"/>
      <c r="E98" s="75"/>
      <c r="F98" s="75"/>
      <c r="G98" s="75"/>
      <c r="H98" s="75"/>
      <c r="I98" s="75"/>
      <c r="J98" s="75"/>
      <c r="K98" s="75"/>
      <c r="L98" s="75"/>
      <c r="M98" s="75"/>
      <c r="N98" s="75"/>
      <c r="O98" s="75"/>
      <c r="P98" s="75"/>
      <c r="Q98" s="75"/>
      <c r="S98" s="46"/>
      <c r="T98" s="46"/>
    </row>
    <row r="99" spans="4:20" x14ac:dyDescent="0.35">
      <c r="D99" s="75"/>
      <c r="E99" s="75"/>
      <c r="F99" s="75"/>
      <c r="G99" s="75"/>
      <c r="H99" s="75"/>
      <c r="I99" s="75"/>
      <c r="J99" s="75"/>
      <c r="K99" s="75"/>
      <c r="L99" s="75"/>
      <c r="M99" s="75"/>
      <c r="N99" s="75"/>
      <c r="O99" s="75"/>
      <c r="P99" s="75"/>
      <c r="Q99" s="75"/>
      <c r="S99" s="46"/>
      <c r="T99" s="46"/>
    </row>
    <row r="100" spans="4:20" x14ac:dyDescent="0.35">
      <c r="D100" s="75"/>
      <c r="E100" s="75"/>
      <c r="F100" s="75"/>
      <c r="G100" s="75"/>
      <c r="H100" s="75"/>
      <c r="I100" s="75"/>
      <c r="J100" s="75"/>
      <c r="K100" s="75"/>
      <c r="L100" s="75"/>
      <c r="M100" s="75"/>
      <c r="N100" s="75"/>
      <c r="O100" s="75"/>
      <c r="P100" s="75"/>
      <c r="Q100" s="75"/>
      <c r="S100" s="46"/>
      <c r="T100" s="46"/>
    </row>
    <row r="101" spans="4:20" x14ac:dyDescent="0.35">
      <c r="D101" s="75"/>
      <c r="E101" s="75"/>
      <c r="F101" s="75"/>
      <c r="G101" s="75"/>
      <c r="H101" s="75"/>
      <c r="I101" s="75"/>
      <c r="J101" s="75"/>
      <c r="K101" s="75"/>
      <c r="L101" s="75"/>
      <c r="M101" s="75"/>
      <c r="N101" s="75"/>
      <c r="O101" s="75"/>
      <c r="P101" s="75"/>
      <c r="Q101" s="75"/>
      <c r="S101" s="46"/>
      <c r="T101" s="46"/>
    </row>
    <row r="102" spans="4:20" x14ac:dyDescent="0.35">
      <c r="D102" s="75"/>
      <c r="E102" s="75"/>
      <c r="F102" s="75"/>
      <c r="G102" s="75"/>
      <c r="H102" s="75"/>
      <c r="I102" s="75"/>
      <c r="J102" s="75"/>
      <c r="K102" s="75"/>
      <c r="L102" s="75"/>
      <c r="M102" s="75"/>
      <c r="N102" s="75"/>
      <c r="O102" s="75"/>
      <c r="P102" s="75"/>
      <c r="Q102" s="75"/>
      <c r="S102" s="46"/>
      <c r="T102" s="46"/>
    </row>
    <row r="103" spans="4:20" x14ac:dyDescent="0.35">
      <c r="D103" s="75"/>
      <c r="E103" s="75"/>
      <c r="F103" s="75"/>
      <c r="G103" s="75"/>
      <c r="H103" s="75"/>
      <c r="I103" s="75"/>
      <c r="J103" s="75"/>
      <c r="K103" s="75"/>
      <c r="L103" s="75"/>
      <c r="M103" s="75"/>
      <c r="N103" s="75"/>
      <c r="O103" s="75"/>
      <c r="P103" s="75"/>
      <c r="Q103" s="75"/>
      <c r="S103" s="46"/>
      <c r="T103" s="46"/>
    </row>
    <row r="104" spans="4:20" x14ac:dyDescent="0.35">
      <c r="D104" s="75"/>
      <c r="E104" s="75"/>
      <c r="F104" s="75"/>
      <c r="G104" s="75"/>
      <c r="H104" s="75"/>
      <c r="I104" s="75"/>
      <c r="J104" s="75"/>
      <c r="K104" s="75"/>
      <c r="L104" s="75"/>
      <c r="M104" s="75"/>
      <c r="N104" s="75"/>
      <c r="O104" s="75"/>
      <c r="P104" s="75"/>
      <c r="Q104" s="75"/>
      <c r="S104" s="46"/>
      <c r="T104" s="46"/>
    </row>
    <row r="105" spans="4:20" x14ac:dyDescent="0.35">
      <c r="D105" s="75"/>
      <c r="E105" s="75"/>
      <c r="F105" s="75"/>
      <c r="G105" s="75"/>
      <c r="H105" s="75"/>
      <c r="I105" s="75"/>
      <c r="J105" s="75"/>
      <c r="K105" s="75"/>
      <c r="L105" s="75"/>
      <c r="M105" s="75"/>
      <c r="N105" s="75"/>
      <c r="O105" s="75"/>
      <c r="P105" s="75"/>
      <c r="Q105" s="75"/>
      <c r="S105" s="46"/>
      <c r="T105" s="46"/>
    </row>
    <row r="106" spans="4:20" x14ac:dyDescent="0.35">
      <c r="D106" s="75"/>
      <c r="E106" s="75"/>
      <c r="F106" s="75"/>
      <c r="G106" s="75"/>
      <c r="H106" s="75"/>
      <c r="I106" s="75"/>
      <c r="J106" s="75"/>
      <c r="K106" s="75"/>
      <c r="L106" s="75"/>
      <c r="M106" s="75"/>
      <c r="N106" s="75"/>
      <c r="O106" s="75"/>
      <c r="P106" s="75"/>
      <c r="Q106" s="75"/>
      <c r="S106" s="46"/>
      <c r="T106" s="46"/>
    </row>
    <row r="107" spans="4:20" x14ac:dyDescent="0.35">
      <c r="D107" s="75"/>
      <c r="E107" s="75"/>
      <c r="F107" s="75"/>
      <c r="G107" s="75"/>
      <c r="H107" s="75"/>
      <c r="I107" s="75"/>
      <c r="J107" s="75"/>
      <c r="K107" s="75"/>
      <c r="L107" s="75"/>
      <c r="M107" s="75"/>
      <c r="N107" s="75"/>
      <c r="O107" s="75"/>
      <c r="P107" s="75"/>
      <c r="Q107" s="75"/>
      <c r="S107" s="46"/>
      <c r="T107" s="46"/>
    </row>
    <row r="108" spans="4:20" x14ac:dyDescent="0.35">
      <c r="D108" s="75"/>
      <c r="E108" s="75"/>
      <c r="F108" s="75"/>
      <c r="G108" s="75"/>
      <c r="H108" s="75"/>
      <c r="I108" s="75"/>
      <c r="J108" s="75"/>
      <c r="K108" s="75"/>
      <c r="L108" s="75"/>
      <c r="M108" s="75"/>
      <c r="N108" s="75"/>
      <c r="O108" s="75"/>
      <c r="P108" s="75"/>
      <c r="Q108" s="75"/>
      <c r="S108" s="46"/>
      <c r="T108" s="46"/>
    </row>
    <row r="109" spans="4:20" x14ac:dyDescent="0.35">
      <c r="D109" s="75"/>
      <c r="E109" s="75"/>
      <c r="F109" s="75"/>
      <c r="G109" s="75"/>
      <c r="H109" s="75"/>
      <c r="I109" s="75"/>
      <c r="J109" s="75"/>
      <c r="K109" s="75"/>
      <c r="L109" s="75"/>
      <c r="M109" s="75"/>
      <c r="N109" s="75"/>
      <c r="O109" s="75"/>
      <c r="P109" s="75"/>
      <c r="Q109" s="75"/>
      <c r="S109" s="46"/>
      <c r="T109" s="46"/>
    </row>
    <row r="110" spans="4:20" x14ac:dyDescent="0.35">
      <c r="D110" s="75"/>
      <c r="E110" s="75"/>
      <c r="F110" s="75"/>
      <c r="G110" s="75"/>
      <c r="H110" s="75"/>
      <c r="I110" s="75"/>
      <c r="J110" s="75"/>
      <c r="K110" s="75"/>
      <c r="L110" s="75"/>
      <c r="M110" s="75"/>
      <c r="N110" s="75"/>
      <c r="O110" s="75"/>
      <c r="P110" s="75"/>
      <c r="Q110" s="75"/>
      <c r="S110" s="46"/>
      <c r="T110" s="46"/>
    </row>
    <row r="111" spans="4:20" x14ac:dyDescent="0.35">
      <c r="D111" s="75"/>
      <c r="E111" s="75"/>
      <c r="F111" s="75"/>
      <c r="G111" s="75"/>
      <c r="H111" s="75"/>
      <c r="I111" s="75"/>
      <c r="J111" s="75"/>
      <c r="K111" s="75"/>
      <c r="L111" s="75"/>
      <c r="M111" s="75"/>
      <c r="N111" s="75"/>
      <c r="O111" s="75"/>
      <c r="P111" s="75"/>
      <c r="Q111" s="75"/>
      <c r="S111" s="46"/>
      <c r="T111" s="46"/>
    </row>
    <row r="112" spans="4:20" x14ac:dyDescent="0.35">
      <c r="D112" s="75"/>
      <c r="E112" s="75"/>
      <c r="F112" s="75"/>
      <c r="G112" s="75"/>
      <c r="H112" s="75"/>
      <c r="I112" s="75"/>
      <c r="J112" s="75"/>
      <c r="K112" s="75"/>
      <c r="L112" s="75"/>
      <c r="M112" s="75"/>
      <c r="N112" s="75"/>
      <c r="O112" s="75"/>
      <c r="P112" s="75"/>
      <c r="Q112" s="75"/>
      <c r="S112" s="46"/>
      <c r="T112" s="46"/>
    </row>
    <row r="113" spans="4:20" x14ac:dyDescent="0.35">
      <c r="D113" s="75"/>
      <c r="E113" s="75"/>
      <c r="F113" s="75"/>
      <c r="G113" s="75"/>
      <c r="H113" s="75"/>
      <c r="I113" s="75"/>
      <c r="J113" s="75"/>
      <c r="K113" s="75"/>
      <c r="L113" s="75"/>
      <c r="M113" s="75"/>
      <c r="N113" s="75"/>
      <c r="O113" s="75"/>
      <c r="P113" s="75"/>
      <c r="Q113" s="75"/>
      <c r="S113" s="46"/>
      <c r="T113" s="46"/>
    </row>
    <row r="114" spans="4:20" x14ac:dyDescent="0.35">
      <c r="D114" s="75"/>
      <c r="E114" s="75"/>
      <c r="F114" s="75"/>
      <c r="G114" s="75"/>
      <c r="H114" s="75"/>
      <c r="I114" s="75"/>
      <c r="J114" s="75"/>
      <c r="K114" s="75"/>
      <c r="L114" s="75"/>
      <c r="M114" s="75"/>
      <c r="N114" s="75"/>
      <c r="O114" s="75"/>
      <c r="P114" s="75"/>
      <c r="Q114" s="75"/>
      <c r="S114" s="46"/>
      <c r="T114" s="46"/>
    </row>
    <row r="115" spans="4:20" x14ac:dyDescent="0.35">
      <c r="D115" s="75"/>
      <c r="E115" s="75"/>
      <c r="F115" s="75"/>
      <c r="G115" s="75"/>
      <c r="H115" s="75"/>
      <c r="I115" s="75"/>
      <c r="J115" s="75"/>
      <c r="K115" s="75"/>
      <c r="L115" s="75"/>
      <c r="M115" s="75"/>
      <c r="N115" s="75"/>
      <c r="O115" s="75"/>
      <c r="P115" s="75"/>
      <c r="Q115" s="75"/>
      <c r="S115" s="46"/>
      <c r="T115" s="46"/>
    </row>
    <row r="116" spans="4:20" x14ac:dyDescent="0.35">
      <c r="D116" s="75"/>
      <c r="E116" s="75"/>
      <c r="F116" s="75"/>
      <c r="G116" s="75"/>
      <c r="H116" s="75"/>
      <c r="I116" s="75"/>
      <c r="J116" s="75"/>
      <c r="K116" s="75"/>
      <c r="L116" s="75"/>
      <c r="M116" s="75"/>
      <c r="N116" s="75"/>
      <c r="O116" s="75"/>
      <c r="P116" s="75"/>
      <c r="Q116" s="75"/>
      <c r="S116" s="46"/>
      <c r="T116" s="46"/>
    </row>
    <row r="117" spans="4:20" x14ac:dyDescent="0.35">
      <c r="D117" s="75"/>
      <c r="E117" s="75"/>
      <c r="F117" s="75"/>
      <c r="G117" s="75"/>
      <c r="H117" s="75"/>
      <c r="I117" s="75"/>
      <c r="J117" s="75"/>
      <c r="K117" s="75"/>
      <c r="L117" s="75"/>
      <c r="M117" s="75"/>
      <c r="N117" s="75"/>
      <c r="O117" s="75"/>
      <c r="P117" s="75"/>
      <c r="Q117" s="75"/>
      <c r="S117" s="46"/>
      <c r="T117" s="46"/>
    </row>
    <row r="118" spans="4:20" x14ac:dyDescent="0.35">
      <c r="D118" s="75"/>
      <c r="E118" s="75"/>
      <c r="F118" s="75"/>
      <c r="G118" s="75"/>
      <c r="H118" s="75"/>
      <c r="I118" s="75"/>
      <c r="J118" s="75"/>
      <c r="K118" s="75"/>
      <c r="L118" s="75"/>
      <c r="M118" s="75"/>
      <c r="N118" s="75"/>
      <c r="O118" s="75"/>
      <c r="P118" s="75"/>
      <c r="Q118" s="75"/>
      <c r="S118" s="46"/>
      <c r="T118" s="46"/>
    </row>
    <row r="119" spans="4:20" x14ac:dyDescent="0.35">
      <c r="D119" s="75"/>
      <c r="E119" s="75"/>
      <c r="F119" s="75"/>
      <c r="G119" s="75"/>
      <c r="H119" s="75"/>
      <c r="I119" s="75"/>
      <c r="J119" s="75"/>
      <c r="K119" s="75"/>
      <c r="L119" s="75"/>
      <c r="M119" s="75"/>
      <c r="N119" s="75"/>
      <c r="O119" s="75"/>
      <c r="P119" s="75"/>
      <c r="Q119" s="75"/>
      <c r="S119" s="46"/>
      <c r="T119" s="46"/>
    </row>
    <row r="120" spans="4:20" x14ac:dyDescent="0.35">
      <c r="D120" s="75"/>
      <c r="E120" s="75"/>
      <c r="F120" s="75"/>
      <c r="G120" s="75"/>
      <c r="H120" s="75"/>
      <c r="I120" s="75"/>
      <c r="J120" s="75"/>
      <c r="K120" s="75"/>
      <c r="L120" s="75"/>
      <c r="M120" s="75"/>
      <c r="N120" s="75"/>
      <c r="O120" s="75"/>
      <c r="P120" s="75"/>
      <c r="Q120" s="75"/>
      <c r="S120" s="46"/>
      <c r="T120" s="46"/>
    </row>
    <row r="121" spans="4:20" x14ac:dyDescent="0.35">
      <c r="D121" s="75"/>
      <c r="E121" s="75"/>
      <c r="F121" s="75"/>
      <c r="G121" s="75"/>
      <c r="H121" s="75"/>
      <c r="I121" s="75"/>
      <c r="J121" s="75"/>
      <c r="K121" s="75"/>
      <c r="L121" s="75"/>
      <c r="M121" s="75"/>
      <c r="N121" s="75"/>
      <c r="O121" s="75"/>
      <c r="P121" s="75"/>
      <c r="Q121" s="75"/>
      <c r="S121" s="46"/>
      <c r="T121" s="46"/>
    </row>
    <row r="122" spans="4:20" x14ac:dyDescent="0.35">
      <c r="D122" s="75"/>
      <c r="E122" s="75"/>
      <c r="F122" s="75"/>
      <c r="G122" s="75"/>
      <c r="H122" s="75"/>
      <c r="I122" s="75"/>
      <c r="J122" s="75"/>
      <c r="K122" s="75"/>
      <c r="L122" s="75"/>
      <c r="M122" s="75"/>
      <c r="N122" s="75"/>
      <c r="O122" s="75"/>
      <c r="P122" s="75"/>
      <c r="Q122" s="75"/>
      <c r="S122" s="46"/>
      <c r="T122" s="46"/>
    </row>
    <row r="123" spans="4:20" x14ac:dyDescent="0.35">
      <c r="D123" s="75"/>
      <c r="E123" s="75"/>
      <c r="F123" s="75"/>
      <c r="G123" s="75"/>
      <c r="H123" s="75"/>
      <c r="I123" s="75"/>
      <c r="J123" s="75"/>
      <c r="K123" s="75"/>
      <c r="L123" s="75"/>
      <c r="M123" s="75"/>
      <c r="N123" s="75"/>
      <c r="O123" s="75"/>
      <c r="P123" s="75"/>
      <c r="Q123" s="75"/>
      <c r="S123" s="46"/>
      <c r="T123" s="46"/>
    </row>
    <row r="124" spans="4:20" x14ac:dyDescent="0.35">
      <c r="D124" s="75"/>
      <c r="E124" s="75"/>
      <c r="F124" s="75"/>
      <c r="G124" s="75"/>
      <c r="H124" s="75"/>
      <c r="I124" s="75"/>
      <c r="J124" s="75"/>
      <c r="K124" s="75"/>
      <c r="L124" s="75"/>
      <c r="M124" s="75"/>
      <c r="N124" s="75"/>
      <c r="O124" s="75"/>
      <c r="P124" s="75"/>
      <c r="Q124" s="75"/>
      <c r="S124" s="46"/>
      <c r="T124" s="46"/>
    </row>
    <row r="125" spans="4:20" x14ac:dyDescent="0.35">
      <c r="D125" s="75"/>
      <c r="E125" s="75"/>
      <c r="F125" s="75"/>
      <c r="G125" s="75"/>
      <c r="H125" s="75"/>
      <c r="I125" s="75"/>
      <c r="J125" s="75"/>
      <c r="K125" s="75"/>
      <c r="L125" s="75"/>
      <c r="M125" s="75"/>
      <c r="N125" s="75"/>
      <c r="O125" s="75"/>
      <c r="P125" s="75"/>
      <c r="Q125" s="75"/>
      <c r="S125" s="46"/>
      <c r="T125" s="46"/>
    </row>
    <row r="126" spans="4:20" x14ac:dyDescent="0.35">
      <c r="D126" s="75"/>
      <c r="E126" s="75"/>
      <c r="F126" s="75"/>
      <c r="G126" s="75"/>
      <c r="H126" s="75"/>
      <c r="I126" s="75"/>
      <c r="J126" s="75"/>
      <c r="K126" s="75"/>
      <c r="L126" s="75"/>
      <c r="M126" s="75"/>
      <c r="N126" s="75"/>
      <c r="O126" s="75"/>
      <c r="P126" s="75"/>
      <c r="Q126" s="75"/>
      <c r="S126" s="46"/>
      <c r="T126" s="46"/>
    </row>
    <row r="127" spans="4:20" x14ac:dyDescent="0.35">
      <c r="D127" s="75"/>
      <c r="E127" s="75"/>
      <c r="F127" s="75"/>
      <c r="G127" s="75"/>
      <c r="H127" s="75"/>
      <c r="I127" s="75"/>
      <c r="J127" s="75"/>
      <c r="K127" s="75"/>
      <c r="L127" s="75"/>
      <c r="M127" s="75"/>
      <c r="N127" s="75"/>
      <c r="O127" s="75"/>
      <c r="P127" s="75"/>
      <c r="Q127" s="75"/>
      <c r="S127" s="46"/>
      <c r="T127" s="46"/>
    </row>
    <row r="128" spans="4:20" x14ac:dyDescent="0.35">
      <c r="D128" s="75"/>
      <c r="E128" s="75"/>
      <c r="F128" s="75"/>
      <c r="G128" s="75"/>
      <c r="H128" s="75"/>
      <c r="I128" s="75"/>
      <c r="J128" s="75"/>
      <c r="K128" s="75"/>
      <c r="L128" s="75"/>
      <c r="M128" s="75"/>
      <c r="N128" s="75"/>
      <c r="O128" s="75"/>
      <c r="P128" s="75"/>
      <c r="Q128" s="75"/>
      <c r="S128" s="46"/>
      <c r="T128" s="46"/>
    </row>
    <row r="129" spans="4:20" x14ac:dyDescent="0.35">
      <c r="D129" s="75"/>
      <c r="E129" s="75"/>
      <c r="F129" s="75"/>
      <c r="G129" s="75"/>
      <c r="H129" s="75"/>
      <c r="I129" s="75"/>
      <c r="J129" s="75"/>
      <c r="K129" s="75"/>
      <c r="L129" s="75"/>
      <c r="M129" s="75"/>
      <c r="N129" s="75"/>
      <c r="O129" s="75"/>
      <c r="P129" s="75"/>
      <c r="Q129" s="75"/>
      <c r="S129" s="46"/>
      <c r="T129" s="46"/>
    </row>
    <row r="130" spans="4:20" x14ac:dyDescent="0.35">
      <c r="D130" s="75"/>
      <c r="E130" s="75"/>
      <c r="F130" s="75"/>
      <c r="G130" s="75"/>
      <c r="H130" s="75"/>
      <c r="I130" s="75"/>
      <c r="J130" s="75"/>
      <c r="K130" s="75"/>
      <c r="L130" s="75"/>
      <c r="M130" s="75"/>
      <c r="N130" s="75"/>
      <c r="O130" s="75"/>
      <c r="P130" s="75"/>
      <c r="Q130" s="75"/>
      <c r="S130" s="46"/>
      <c r="T130" s="46"/>
    </row>
    <row r="131" spans="4:20" x14ac:dyDescent="0.35">
      <c r="D131" s="75"/>
      <c r="E131" s="75"/>
      <c r="F131" s="75"/>
      <c r="G131" s="75"/>
      <c r="H131" s="75"/>
      <c r="I131" s="75"/>
      <c r="J131" s="75"/>
      <c r="K131" s="75"/>
      <c r="L131" s="75"/>
      <c r="M131" s="75"/>
      <c r="N131" s="75"/>
      <c r="O131" s="75"/>
      <c r="P131" s="75"/>
      <c r="Q131" s="75"/>
      <c r="S131" s="46"/>
      <c r="T131" s="46"/>
    </row>
    <row r="132" spans="4:20" x14ac:dyDescent="0.35">
      <c r="D132" s="75"/>
      <c r="E132" s="75"/>
      <c r="F132" s="75"/>
      <c r="G132" s="75"/>
      <c r="H132" s="75"/>
      <c r="I132" s="75"/>
      <c r="J132" s="75"/>
      <c r="K132" s="75"/>
      <c r="L132" s="75"/>
      <c r="M132" s="75"/>
      <c r="N132" s="75"/>
      <c r="O132" s="75"/>
      <c r="P132" s="75"/>
      <c r="Q132" s="75"/>
      <c r="S132" s="46"/>
      <c r="T132" s="46"/>
    </row>
    <row r="133" spans="4:20" x14ac:dyDescent="0.35">
      <c r="D133" s="75"/>
      <c r="E133" s="75"/>
      <c r="F133" s="75"/>
      <c r="G133" s="75"/>
      <c r="H133" s="75"/>
      <c r="I133" s="75"/>
      <c r="J133" s="75"/>
      <c r="K133" s="75"/>
      <c r="L133" s="75"/>
      <c r="M133" s="75"/>
      <c r="N133" s="75"/>
      <c r="O133" s="75"/>
      <c r="P133" s="75"/>
      <c r="Q133" s="75"/>
      <c r="S133" s="46"/>
      <c r="T133" s="46"/>
    </row>
    <row r="134" spans="4:20" x14ac:dyDescent="0.35">
      <c r="D134" s="75"/>
      <c r="E134" s="75"/>
      <c r="F134" s="75"/>
      <c r="G134" s="75"/>
      <c r="H134" s="75"/>
      <c r="I134" s="75"/>
      <c r="J134" s="75"/>
      <c r="K134" s="75"/>
      <c r="L134" s="75"/>
      <c r="M134" s="75"/>
      <c r="N134" s="75"/>
      <c r="O134" s="75"/>
      <c r="P134" s="75"/>
      <c r="Q134" s="75"/>
      <c r="S134" s="46"/>
      <c r="T134" s="46"/>
    </row>
    <row r="135" spans="4:20" x14ac:dyDescent="0.35">
      <c r="D135" s="75"/>
      <c r="E135" s="75"/>
      <c r="F135" s="75"/>
      <c r="G135" s="75"/>
      <c r="H135" s="75"/>
      <c r="I135" s="75"/>
      <c r="J135" s="75"/>
      <c r="K135" s="75"/>
      <c r="L135" s="75"/>
      <c r="M135" s="75"/>
      <c r="N135" s="75"/>
      <c r="O135" s="75"/>
      <c r="P135" s="75"/>
      <c r="Q135" s="75"/>
      <c r="S135" s="46"/>
      <c r="T135" s="46"/>
    </row>
    <row r="136" spans="4:20" x14ac:dyDescent="0.35">
      <c r="D136" s="75"/>
      <c r="E136" s="75"/>
      <c r="F136" s="75"/>
      <c r="G136" s="75"/>
      <c r="H136" s="75"/>
      <c r="I136" s="75"/>
      <c r="J136" s="75"/>
      <c r="K136" s="75"/>
      <c r="L136" s="75"/>
      <c r="M136" s="75"/>
      <c r="N136" s="75"/>
      <c r="O136" s="75"/>
      <c r="P136" s="75"/>
      <c r="Q136" s="75"/>
      <c r="S136" s="46"/>
      <c r="T136" s="46"/>
    </row>
    <row r="137" spans="4:20" x14ac:dyDescent="0.35">
      <c r="D137" s="75"/>
      <c r="E137" s="75"/>
      <c r="F137" s="75"/>
      <c r="G137" s="75"/>
      <c r="H137" s="75"/>
      <c r="I137" s="75"/>
      <c r="J137" s="75"/>
      <c r="K137" s="75"/>
      <c r="L137" s="75"/>
      <c r="M137" s="75"/>
      <c r="N137" s="75"/>
      <c r="O137" s="75"/>
      <c r="P137" s="75"/>
      <c r="Q137" s="75"/>
      <c r="S137" s="46"/>
      <c r="T137" s="46"/>
    </row>
    <row r="138" spans="4:20" x14ac:dyDescent="0.35">
      <c r="D138" s="75"/>
      <c r="E138" s="75"/>
      <c r="F138" s="75"/>
      <c r="G138" s="75"/>
      <c r="H138" s="75"/>
      <c r="I138" s="75"/>
      <c r="J138" s="75"/>
      <c r="K138" s="75"/>
      <c r="L138" s="75"/>
      <c r="M138" s="75"/>
      <c r="N138" s="75"/>
      <c r="O138" s="75"/>
      <c r="P138" s="75"/>
      <c r="Q138" s="75"/>
      <c r="S138" s="46"/>
      <c r="T138" s="46"/>
    </row>
    <row r="139" spans="4:20" x14ac:dyDescent="0.35">
      <c r="D139" s="75"/>
      <c r="E139" s="75"/>
      <c r="F139" s="75"/>
      <c r="G139" s="75"/>
      <c r="H139" s="75"/>
      <c r="I139" s="75"/>
      <c r="J139" s="75"/>
      <c r="K139" s="75"/>
      <c r="L139" s="75"/>
      <c r="M139" s="75"/>
      <c r="N139" s="75"/>
      <c r="O139" s="75"/>
      <c r="P139" s="75"/>
      <c r="Q139" s="75"/>
      <c r="S139" s="46"/>
      <c r="T139" s="46"/>
    </row>
    <row r="140" spans="4:20" x14ac:dyDescent="0.35">
      <c r="D140" s="75"/>
      <c r="E140" s="75"/>
      <c r="F140" s="75"/>
      <c r="G140" s="75"/>
      <c r="H140" s="75"/>
      <c r="I140" s="75"/>
      <c r="J140" s="75"/>
      <c r="K140" s="75"/>
      <c r="L140" s="75"/>
      <c r="M140" s="75"/>
      <c r="N140" s="75"/>
      <c r="O140" s="75"/>
      <c r="P140" s="75"/>
      <c r="Q140" s="75"/>
      <c r="S140" s="46"/>
      <c r="T140" s="46"/>
    </row>
    <row r="141" spans="4:20" x14ac:dyDescent="0.35">
      <c r="D141" s="75"/>
      <c r="E141" s="75"/>
      <c r="F141" s="75"/>
      <c r="G141" s="75"/>
      <c r="H141" s="75"/>
      <c r="I141" s="75"/>
      <c r="J141" s="75"/>
      <c r="K141" s="75"/>
      <c r="L141" s="75"/>
      <c r="M141" s="75"/>
      <c r="N141" s="75"/>
      <c r="O141" s="75"/>
      <c r="P141" s="75"/>
      <c r="Q141" s="75"/>
      <c r="S141" s="46"/>
      <c r="T141" s="46"/>
    </row>
    <row r="142" spans="4:20" x14ac:dyDescent="0.35">
      <c r="D142" s="75"/>
      <c r="E142" s="75"/>
      <c r="F142" s="75"/>
      <c r="G142" s="75"/>
      <c r="H142" s="75"/>
      <c r="I142" s="75"/>
      <c r="J142" s="75"/>
      <c r="K142" s="75"/>
      <c r="L142" s="75"/>
      <c r="M142" s="75"/>
      <c r="N142" s="75"/>
      <c r="O142" s="75"/>
      <c r="P142" s="75"/>
      <c r="Q142" s="75"/>
      <c r="S142" s="46"/>
      <c r="T142" s="46"/>
    </row>
    <row r="143" spans="4:20" x14ac:dyDescent="0.35">
      <c r="D143" s="75"/>
      <c r="E143" s="75"/>
      <c r="F143" s="75"/>
      <c r="G143" s="75"/>
      <c r="H143" s="75"/>
      <c r="I143" s="75"/>
      <c r="J143" s="75"/>
      <c r="K143" s="75"/>
      <c r="L143" s="75"/>
      <c r="M143" s="75"/>
      <c r="N143" s="75"/>
      <c r="O143" s="75"/>
      <c r="P143" s="75"/>
      <c r="Q143" s="75"/>
      <c r="S143" s="46"/>
      <c r="T143" s="46"/>
    </row>
    <row r="144" spans="4:20" x14ac:dyDescent="0.35">
      <c r="D144" s="75"/>
      <c r="E144" s="75"/>
      <c r="F144" s="75"/>
      <c r="G144" s="75"/>
      <c r="H144" s="75"/>
      <c r="I144" s="75"/>
      <c r="J144" s="75"/>
      <c r="K144" s="75"/>
      <c r="L144" s="75"/>
      <c r="M144" s="75"/>
      <c r="N144" s="75"/>
      <c r="O144" s="75"/>
      <c r="P144" s="75"/>
      <c r="Q144" s="75"/>
      <c r="S144" s="46"/>
      <c r="T144" s="46"/>
    </row>
    <row r="145" spans="4:20" x14ac:dyDescent="0.35">
      <c r="D145" s="75"/>
      <c r="E145" s="75"/>
      <c r="F145" s="75"/>
      <c r="G145" s="75"/>
      <c r="H145" s="75"/>
      <c r="I145" s="75"/>
      <c r="J145" s="75"/>
      <c r="K145" s="75"/>
      <c r="L145" s="75"/>
      <c r="M145" s="75"/>
      <c r="N145" s="75"/>
      <c r="O145" s="75"/>
      <c r="P145" s="75"/>
      <c r="Q145" s="75"/>
      <c r="S145" s="46"/>
      <c r="T145" s="46"/>
    </row>
    <row r="146" spans="4:20" x14ac:dyDescent="0.35">
      <c r="D146" s="75"/>
      <c r="E146" s="75"/>
      <c r="F146" s="75"/>
      <c r="G146" s="75"/>
      <c r="H146" s="75"/>
      <c r="I146" s="75"/>
      <c r="J146" s="75"/>
      <c r="K146" s="75"/>
      <c r="L146" s="75"/>
      <c r="M146" s="75"/>
      <c r="N146" s="75"/>
      <c r="O146" s="75"/>
      <c r="P146" s="75"/>
      <c r="Q146" s="75"/>
      <c r="S146" s="46"/>
      <c r="T146" s="46"/>
    </row>
    <row r="147" spans="4:20" x14ac:dyDescent="0.35">
      <c r="D147" s="75"/>
      <c r="E147" s="75"/>
      <c r="F147" s="75"/>
      <c r="G147" s="75"/>
      <c r="H147" s="75"/>
      <c r="I147" s="75"/>
      <c r="J147" s="75"/>
      <c r="K147" s="75"/>
      <c r="L147" s="75"/>
      <c r="M147" s="75"/>
      <c r="N147" s="75"/>
      <c r="O147" s="75"/>
      <c r="P147" s="75"/>
      <c r="Q147" s="75"/>
      <c r="S147" s="46"/>
      <c r="T147" s="46"/>
    </row>
    <row r="148" spans="4:20" x14ac:dyDescent="0.35">
      <c r="D148" s="75"/>
      <c r="E148" s="75"/>
      <c r="F148" s="75"/>
      <c r="G148" s="75"/>
      <c r="H148" s="75"/>
      <c r="I148" s="75"/>
      <c r="J148" s="75"/>
      <c r="K148" s="75"/>
      <c r="L148" s="75"/>
      <c r="M148" s="75"/>
      <c r="N148" s="75"/>
      <c r="O148" s="75"/>
      <c r="P148" s="75"/>
      <c r="Q148" s="75"/>
      <c r="S148" s="46"/>
      <c r="T148" s="46"/>
    </row>
    <row r="149" spans="4:20" x14ac:dyDescent="0.35">
      <c r="D149" s="75"/>
      <c r="E149" s="75"/>
      <c r="F149" s="75"/>
      <c r="G149" s="75"/>
      <c r="H149" s="75"/>
      <c r="I149" s="75"/>
      <c r="J149" s="75"/>
      <c r="K149" s="75"/>
      <c r="L149" s="75"/>
      <c r="M149" s="75"/>
      <c r="N149" s="75"/>
      <c r="O149" s="75"/>
      <c r="P149" s="75"/>
      <c r="Q149" s="75"/>
      <c r="S149" s="46"/>
      <c r="T149" s="46"/>
    </row>
    <row r="150" spans="4:20" x14ac:dyDescent="0.35">
      <c r="D150" s="75"/>
      <c r="E150" s="75"/>
      <c r="F150" s="75"/>
      <c r="G150" s="75"/>
      <c r="H150" s="75"/>
      <c r="I150" s="75"/>
      <c r="J150" s="75"/>
      <c r="K150" s="75"/>
      <c r="L150" s="75"/>
      <c r="M150" s="75"/>
      <c r="N150" s="75"/>
      <c r="O150" s="75"/>
      <c r="P150" s="75"/>
      <c r="Q150" s="75"/>
      <c r="S150" s="46"/>
      <c r="T150" s="46"/>
    </row>
    <row r="151" spans="4:20" x14ac:dyDescent="0.35">
      <c r="D151" s="75"/>
      <c r="E151" s="75"/>
      <c r="F151" s="75"/>
      <c r="G151" s="75"/>
      <c r="H151" s="75"/>
      <c r="I151" s="75"/>
      <c r="J151" s="75"/>
      <c r="K151" s="75"/>
      <c r="L151" s="75"/>
      <c r="M151" s="75"/>
      <c r="N151" s="75"/>
      <c r="O151" s="75"/>
      <c r="P151" s="75"/>
      <c r="Q151" s="75"/>
      <c r="S151" s="46"/>
      <c r="T151" s="46"/>
    </row>
    <row r="152" spans="4:20" x14ac:dyDescent="0.35">
      <c r="D152" s="75"/>
      <c r="E152" s="75"/>
      <c r="F152" s="75"/>
      <c r="G152" s="75"/>
      <c r="H152" s="75"/>
      <c r="I152" s="75"/>
      <c r="J152" s="75"/>
      <c r="K152" s="75"/>
      <c r="L152" s="75"/>
      <c r="M152" s="75"/>
      <c r="N152" s="75"/>
      <c r="O152" s="75"/>
      <c r="P152" s="75"/>
      <c r="Q152" s="75"/>
      <c r="S152" s="46"/>
      <c r="T152" s="46"/>
    </row>
    <row r="153" spans="4:20" x14ac:dyDescent="0.35">
      <c r="D153" s="75"/>
      <c r="E153" s="75"/>
      <c r="F153" s="75"/>
      <c r="G153" s="75"/>
      <c r="H153" s="75"/>
      <c r="I153" s="75"/>
      <c r="J153" s="75"/>
      <c r="K153" s="75"/>
      <c r="L153" s="75"/>
      <c r="M153" s="75"/>
      <c r="N153" s="75"/>
      <c r="O153" s="75"/>
      <c r="P153" s="75"/>
      <c r="Q153" s="75"/>
      <c r="S153" s="46"/>
      <c r="T153" s="46"/>
    </row>
    <row r="154" spans="4:20" x14ac:dyDescent="0.35">
      <c r="D154" s="75"/>
      <c r="E154" s="75"/>
      <c r="F154" s="75"/>
      <c r="G154" s="75"/>
      <c r="H154" s="75"/>
      <c r="I154" s="75"/>
      <c r="J154" s="75"/>
      <c r="K154" s="75"/>
      <c r="L154" s="75"/>
      <c r="M154" s="75"/>
      <c r="N154" s="75"/>
      <c r="O154" s="75"/>
      <c r="P154" s="75"/>
      <c r="Q154" s="75"/>
      <c r="S154" s="46"/>
      <c r="T154" s="46"/>
    </row>
    <row r="155" spans="4:20" x14ac:dyDescent="0.35">
      <c r="D155" s="75"/>
      <c r="E155" s="75"/>
      <c r="F155" s="75"/>
      <c r="G155" s="75"/>
      <c r="H155" s="75"/>
      <c r="I155" s="75"/>
      <c r="J155" s="75"/>
      <c r="K155" s="75"/>
      <c r="L155" s="75"/>
      <c r="M155" s="75"/>
      <c r="N155" s="75"/>
      <c r="O155" s="75"/>
      <c r="P155" s="75"/>
      <c r="Q155" s="75"/>
    </row>
    <row r="156" spans="4:20" x14ac:dyDescent="0.35">
      <c r="D156" s="75"/>
      <c r="E156" s="75"/>
      <c r="F156" s="75"/>
      <c r="G156" s="75"/>
      <c r="H156" s="75"/>
      <c r="I156" s="75"/>
      <c r="J156" s="75"/>
      <c r="K156" s="75"/>
      <c r="L156" s="75"/>
      <c r="M156" s="75"/>
      <c r="N156" s="75"/>
      <c r="O156" s="75"/>
      <c r="P156" s="75"/>
      <c r="Q156" s="75"/>
    </row>
    <row r="157" spans="4:20" x14ac:dyDescent="0.35">
      <c r="D157" s="75"/>
      <c r="E157" s="75"/>
      <c r="F157" s="75"/>
      <c r="G157" s="75"/>
      <c r="H157" s="75"/>
      <c r="I157" s="75"/>
      <c r="J157" s="75"/>
      <c r="K157" s="75"/>
      <c r="L157" s="75"/>
      <c r="M157" s="75"/>
      <c r="N157" s="75"/>
      <c r="O157" s="75"/>
      <c r="P157" s="75"/>
      <c r="Q157" s="75"/>
    </row>
    <row r="158" spans="4:20" x14ac:dyDescent="0.35">
      <c r="D158" s="75"/>
      <c r="E158" s="75"/>
      <c r="F158" s="75"/>
      <c r="G158" s="75"/>
      <c r="H158" s="75"/>
      <c r="I158" s="75"/>
      <c r="J158" s="75"/>
      <c r="K158" s="75"/>
      <c r="L158" s="75"/>
      <c r="M158" s="75"/>
      <c r="N158" s="75"/>
      <c r="O158" s="75"/>
      <c r="P158" s="75"/>
      <c r="Q158" s="75"/>
    </row>
    <row r="159" spans="4:20" x14ac:dyDescent="0.35">
      <c r="D159" s="46"/>
      <c r="E159" s="46"/>
      <c r="F159" s="46"/>
      <c r="G159" s="46"/>
      <c r="H159" s="46"/>
      <c r="I159" s="46"/>
      <c r="J159" s="46"/>
      <c r="K159" s="46"/>
      <c r="L159" s="46"/>
      <c r="M159" s="46"/>
      <c r="N159" s="46"/>
      <c r="O159" s="46"/>
      <c r="P159" s="46"/>
      <c r="Q159" s="46"/>
    </row>
    <row r="160" spans="4:20" x14ac:dyDescent="0.35">
      <c r="D160" s="46"/>
      <c r="E160" s="46"/>
      <c r="F160" s="46"/>
      <c r="G160" s="46"/>
      <c r="H160" s="46"/>
      <c r="I160" s="46"/>
      <c r="J160" s="46"/>
      <c r="K160" s="46"/>
      <c r="L160" s="46"/>
      <c r="M160" s="46"/>
      <c r="N160" s="46"/>
      <c r="O160" s="46"/>
      <c r="P160" s="46"/>
      <c r="Q160" s="46"/>
    </row>
    <row r="161" spans="4:17" x14ac:dyDescent="0.35">
      <c r="D161" s="46"/>
      <c r="E161" s="46"/>
      <c r="F161" s="46"/>
      <c r="G161" s="46"/>
      <c r="H161" s="46"/>
      <c r="I161" s="46"/>
      <c r="J161" s="46"/>
      <c r="K161" s="46"/>
      <c r="L161" s="46"/>
      <c r="M161" s="46"/>
      <c r="N161" s="46"/>
      <c r="O161" s="46"/>
      <c r="P161" s="46"/>
      <c r="Q161" s="46"/>
    </row>
    <row r="162" spans="4:17" x14ac:dyDescent="0.35">
      <c r="D162" s="46"/>
      <c r="E162" s="46"/>
      <c r="F162" s="46"/>
      <c r="G162" s="46"/>
      <c r="H162" s="46"/>
      <c r="I162" s="46"/>
      <c r="J162" s="46"/>
      <c r="K162" s="46"/>
      <c r="L162" s="46"/>
      <c r="M162" s="46"/>
      <c r="N162" s="46"/>
      <c r="O162" s="46"/>
      <c r="P162" s="46"/>
      <c r="Q162" s="46"/>
    </row>
  </sheetData>
  <mergeCells count="3">
    <mergeCell ref="D73:F73"/>
    <mergeCell ref="D86:F86"/>
    <mergeCell ref="D88:F88"/>
  </mergeCells>
  <pageMargins left="0.25" right="0.25" top="0.75" bottom="0.75" header="0.3" footer="0.3"/>
  <pageSetup paperSize="8" scale="40" fitToHeight="0" orientation="landscape" horizontalDpi="4294967293" verticalDpi="300"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6:C12"/>
  <sheetViews>
    <sheetView workbookViewId="0">
      <selection activeCell="A11" sqref="A11"/>
    </sheetView>
  </sheetViews>
  <sheetFormatPr defaultRowHeight="14.5" x14ac:dyDescent="0.35"/>
  <cols>
    <col min="2" max="2" width="11.1796875" bestFit="1" customWidth="1"/>
    <col min="3" max="3" width="13.1796875" bestFit="1" customWidth="1"/>
  </cols>
  <sheetData>
    <row r="6" spans="1:3" x14ac:dyDescent="0.35">
      <c r="B6" s="45" t="s">
        <v>158</v>
      </c>
      <c r="C6" s="45" t="s">
        <v>159</v>
      </c>
    </row>
    <row r="7" spans="1:3" x14ac:dyDescent="0.35">
      <c r="A7" s="104" t="s">
        <v>88</v>
      </c>
      <c r="B7" s="96">
        <f>+Summary!G5</f>
        <v>0</v>
      </c>
      <c r="C7" s="96">
        <f>+Summary!G13</f>
        <v>0</v>
      </c>
    </row>
    <row r="8" spans="1:3" x14ac:dyDescent="0.35">
      <c r="A8" s="104" t="s">
        <v>90</v>
      </c>
      <c r="B8" s="96">
        <f>+Summary!G6</f>
        <v>0</v>
      </c>
      <c r="C8" s="96">
        <f>+Summary!G14</f>
        <v>0</v>
      </c>
    </row>
    <row r="9" spans="1:3" x14ac:dyDescent="0.35">
      <c r="A9" s="104" t="s">
        <v>92</v>
      </c>
      <c r="B9" s="96">
        <f>+Summary!G7</f>
        <v>9352371.271716537</v>
      </c>
      <c r="C9" s="96">
        <f>+Summary!G15</f>
        <v>10146771.275686886</v>
      </c>
    </row>
    <row r="10" spans="1:3" x14ac:dyDescent="0.35">
      <c r="A10" s="104" t="s">
        <v>93</v>
      </c>
      <c r="B10" s="96">
        <f>+Summary!G8</f>
        <v>10846798.640231427</v>
      </c>
      <c r="C10" s="96">
        <f>+Summary!G16</f>
        <v>11236713.141476192</v>
      </c>
    </row>
    <row r="11" spans="1:3" x14ac:dyDescent="0.35">
      <c r="A11" s="104" t="s">
        <v>95</v>
      </c>
      <c r="B11" s="96">
        <f>+Summary!G9</f>
        <v>0</v>
      </c>
      <c r="C11" s="96">
        <f>+Summary!G17</f>
        <v>3949211.0232430613</v>
      </c>
    </row>
    <row r="12" spans="1:3" x14ac:dyDescent="0.35">
      <c r="A12" s="104" t="s">
        <v>167</v>
      </c>
      <c r="B12" s="96">
        <f>+Summary!G10</f>
        <v>8492340.2062737942</v>
      </c>
      <c r="C12" s="96">
        <f>+Summary!G18</f>
        <v>9424605.5836303085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39997558519241921"/>
    <pageSetUpPr fitToPage="1"/>
  </sheetPr>
  <dimension ref="A1:Z16"/>
  <sheetViews>
    <sheetView workbookViewId="0">
      <selection activeCell="T15" sqref="T15"/>
    </sheetView>
  </sheetViews>
  <sheetFormatPr defaultRowHeight="14.5" x14ac:dyDescent="0.35"/>
  <cols>
    <col min="1" max="1" width="16.54296875" bestFit="1" customWidth="1"/>
    <col min="2" max="4" width="11.54296875" bestFit="1" customWidth="1"/>
    <col min="5" max="19" width="6.1796875" bestFit="1" customWidth="1"/>
    <col min="20" max="20" width="12.54296875" bestFit="1" customWidth="1"/>
    <col min="21" max="26" width="6.1796875" bestFit="1" customWidth="1"/>
  </cols>
  <sheetData>
    <row r="1" spans="1:26" s="104" customFormat="1" x14ac:dyDescent="0.35">
      <c r="A1" s="104" t="s">
        <v>53</v>
      </c>
      <c r="B1" s="104" t="s">
        <v>4</v>
      </c>
      <c r="C1" s="104" t="s">
        <v>5</v>
      </c>
      <c r="D1" s="104" t="s">
        <v>6</v>
      </c>
      <c r="E1" s="104" t="s">
        <v>7</v>
      </c>
      <c r="F1" s="104" t="s">
        <v>8</v>
      </c>
      <c r="G1" s="104" t="s">
        <v>9</v>
      </c>
      <c r="H1" s="104" t="s">
        <v>10</v>
      </c>
      <c r="I1" s="104" t="s">
        <v>11</v>
      </c>
      <c r="J1" s="104" t="s">
        <v>12</v>
      </c>
      <c r="K1" s="104" t="s">
        <v>13</v>
      </c>
      <c r="L1" s="104" t="s">
        <v>14</v>
      </c>
      <c r="M1" s="104" t="s">
        <v>15</v>
      </c>
      <c r="N1" s="104" t="s">
        <v>16</v>
      </c>
      <c r="O1" s="104" t="s">
        <v>17</v>
      </c>
      <c r="P1" s="104" t="s">
        <v>18</v>
      </c>
      <c r="Q1" s="104" t="s">
        <v>19</v>
      </c>
      <c r="R1" s="104" t="s">
        <v>20</v>
      </c>
      <c r="S1" s="104" t="s">
        <v>21</v>
      </c>
      <c r="T1" s="104" t="s">
        <v>22</v>
      </c>
      <c r="U1" s="104" t="s">
        <v>23</v>
      </c>
      <c r="V1" s="104" t="s">
        <v>24</v>
      </c>
      <c r="W1" s="104" t="s">
        <v>25</v>
      </c>
      <c r="X1" s="104" t="s">
        <v>26</v>
      </c>
      <c r="Y1" s="104" t="s">
        <v>27</v>
      </c>
      <c r="Z1" s="104" t="s">
        <v>28</v>
      </c>
    </row>
    <row r="2" spans="1:26" x14ac:dyDescent="0.35">
      <c r="A2" t="s">
        <v>160</v>
      </c>
      <c r="B2" s="111">
        <v>0</v>
      </c>
      <c r="C2" s="111">
        <v>0</v>
      </c>
      <c r="D2" s="111">
        <v>0</v>
      </c>
      <c r="E2" s="111">
        <v>0</v>
      </c>
      <c r="F2" s="111">
        <v>0</v>
      </c>
      <c r="G2" s="111">
        <v>0</v>
      </c>
      <c r="H2" s="111">
        <v>0</v>
      </c>
      <c r="I2" s="111">
        <v>0</v>
      </c>
      <c r="J2" s="111">
        <v>0</v>
      </c>
      <c r="K2" s="111">
        <v>0</v>
      </c>
      <c r="L2" s="111">
        <v>0</v>
      </c>
      <c r="M2" s="111">
        <v>0</v>
      </c>
      <c r="N2" s="111">
        <v>0</v>
      </c>
      <c r="O2" s="111">
        <v>0</v>
      </c>
      <c r="P2" s="111">
        <v>0</v>
      </c>
      <c r="Q2" s="111">
        <v>0</v>
      </c>
      <c r="R2" s="111">
        <v>0</v>
      </c>
      <c r="S2" s="111">
        <v>0</v>
      </c>
      <c r="T2" s="111">
        <v>0</v>
      </c>
      <c r="U2" s="111">
        <v>0</v>
      </c>
      <c r="V2" s="111">
        <v>0</v>
      </c>
      <c r="W2" s="111">
        <v>0</v>
      </c>
      <c r="X2" s="111">
        <v>0</v>
      </c>
      <c r="Y2" s="111">
        <v>0</v>
      </c>
      <c r="Z2" s="111">
        <v>0</v>
      </c>
    </row>
    <row r="3" spans="1:26" x14ac:dyDescent="0.35">
      <c r="A3" t="s">
        <v>161</v>
      </c>
      <c r="B3" s="111">
        <v>0</v>
      </c>
      <c r="C3" s="111">
        <v>0</v>
      </c>
      <c r="D3" s="111">
        <v>0</v>
      </c>
      <c r="E3" s="111">
        <v>0</v>
      </c>
      <c r="F3" s="111">
        <v>0</v>
      </c>
      <c r="G3" s="111">
        <v>0</v>
      </c>
      <c r="H3" s="111">
        <v>0</v>
      </c>
      <c r="I3" s="111">
        <v>0</v>
      </c>
      <c r="J3" s="111">
        <v>0</v>
      </c>
      <c r="K3" s="111">
        <v>0</v>
      </c>
      <c r="L3" s="111">
        <v>0</v>
      </c>
      <c r="M3" s="111">
        <v>0</v>
      </c>
      <c r="N3" s="111">
        <v>0</v>
      </c>
      <c r="O3" s="111">
        <v>0</v>
      </c>
      <c r="P3" s="111">
        <v>0</v>
      </c>
      <c r="Q3" s="111">
        <v>0</v>
      </c>
      <c r="R3" s="111">
        <v>0</v>
      </c>
      <c r="S3" s="111">
        <v>0</v>
      </c>
      <c r="T3" s="111">
        <v>0</v>
      </c>
      <c r="U3" s="111">
        <v>0</v>
      </c>
      <c r="V3" s="111">
        <v>0</v>
      </c>
      <c r="W3" s="111">
        <v>0</v>
      </c>
      <c r="X3" s="111">
        <v>0</v>
      </c>
      <c r="Y3" s="111">
        <v>0</v>
      </c>
      <c r="Z3" s="111">
        <v>0</v>
      </c>
    </row>
    <row r="4" spans="1:26" x14ac:dyDescent="0.35">
      <c r="A4" t="s">
        <v>92</v>
      </c>
      <c r="B4" s="111">
        <f>'Option 4A'!V85</f>
        <v>2081159.4202898552</v>
      </c>
      <c r="C4" s="111">
        <f>'Option 4A'!W85</f>
        <v>2210453.4528227034</v>
      </c>
      <c r="D4" s="111">
        <f>'Option 4A'!X85</f>
        <v>0</v>
      </c>
      <c r="E4" s="111">
        <f>'Option 4A'!Y85</f>
        <v>0</v>
      </c>
      <c r="F4" s="111">
        <f>'Option 4A'!Z85</f>
        <v>0</v>
      </c>
      <c r="G4" s="111">
        <f>'Option 4A'!AA85</f>
        <v>0</v>
      </c>
      <c r="H4" s="111">
        <f>'Option 4A'!AB85</f>
        <v>0</v>
      </c>
      <c r="I4" s="111">
        <f>'Option 4A'!AC85</f>
        <v>0</v>
      </c>
      <c r="J4" s="111">
        <f>'Option 4A'!AD85</f>
        <v>0</v>
      </c>
      <c r="K4" s="111">
        <f>'Option 4A'!AE85</f>
        <v>0</v>
      </c>
      <c r="L4" s="111">
        <f>'Option 4A'!AF85</f>
        <v>0</v>
      </c>
      <c r="M4" s="111">
        <f>'Option 4A'!AG85</f>
        <v>0</v>
      </c>
      <c r="N4" s="111">
        <f>'Option 4A'!AH85</f>
        <v>0</v>
      </c>
      <c r="O4" s="111">
        <f>'Option 4A'!AI85</f>
        <v>0</v>
      </c>
      <c r="P4" s="111">
        <f>'Option 4A'!AJ85</f>
        <v>0</v>
      </c>
      <c r="Q4" s="111">
        <f>'Option 4A'!AK85</f>
        <v>0</v>
      </c>
      <c r="R4" s="111">
        <f>'Option 4A'!AL85</f>
        <v>0</v>
      </c>
      <c r="S4" s="111">
        <f>'Option 4A'!AM85</f>
        <v>0</v>
      </c>
      <c r="T4" s="111">
        <f>'Option 4A'!AN85</f>
        <v>0</v>
      </c>
      <c r="U4" s="111">
        <f>'Option 4A'!AO85</f>
        <v>0</v>
      </c>
      <c r="V4" s="111">
        <f>'Option 4A'!AP85</f>
        <v>0</v>
      </c>
      <c r="W4" s="111">
        <f>'Option 4A'!AQ85</f>
        <v>0</v>
      </c>
      <c r="X4" s="111">
        <f>'Option 4A'!AR85</f>
        <v>0</v>
      </c>
      <c r="Y4" s="111">
        <f>'Option 4A'!AS85</f>
        <v>0</v>
      </c>
      <c r="Z4" s="111">
        <f>'Option 4A'!AT85</f>
        <v>-650079.65328507079</v>
      </c>
    </row>
    <row r="5" spans="1:26" x14ac:dyDescent="0.35">
      <c r="A5" t="s">
        <v>93</v>
      </c>
      <c r="B5" s="111">
        <f>'Option 4B'!V86</f>
        <v>19323.671497584543</v>
      </c>
      <c r="C5" s="111">
        <f>'Option 4B'!W86</f>
        <v>2210453.4528227034</v>
      </c>
      <c r="D5" s="111">
        <f>'Option 4B'!X86</f>
        <v>0</v>
      </c>
      <c r="E5" s="111">
        <f>'Option 4B'!Y86</f>
        <v>0</v>
      </c>
      <c r="F5" s="111">
        <f>'Option 4B'!Z86</f>
        <v>0</v>
      </c>
      <c r="G5" s="111">
        <f>'Option 4B'!AA86</f>
        <v>0</v>
      </c>
      <c r="H5" s="111">
        <f>'Option 4B'!AB86</f>
        <v>0</v>
      </c>
      <c r="I5" s="111">
        <f>'Option 4B'!AC86</f>
        <v>0</v>
      </c>
      <c r="J5" s="111">
        <f>'Option 4B'!AD86</f>
        <v>0</v>
      </c>
      <c r="K5" s="111">
        <f>'Option 4B'!AE86</f>
        <v>0</v>
      </c>
      <c r="L5" s="111">
        <f>'Option 4B'!AF86</f>
        <v>0</v>
      </c>
      <c r="M5" s="111">
        <f>'Option 4B'!AG86</f>
        <v>0</v>
      </c>
      <c r="N5" s="111">
        <f>'Option 4B'!AH86</f>
        <v>0</v>
      </c>
      <c r="O5" s="111">
        <f>'Option 4B'!AI86</f>
        <v>0</v>
      </c>
      <c r="P5" s="111">
        <f>'Option 4B'!AJ86</f>
        <v>0</v>
      </c>
      <c r="Q5" s="111">
        <f>'Option 4B'!AK86</f>
        <v>0</v>
      </c>
      <c r="R5" s="111">
        <f>'Option 4B'!AL86</f>
        <v>0</v>
      </c>
      <c r="S5" s="111">
        <f>'Option 4B'!AM86</f>
        <v>0</v>
      </c>
      <c r="T5" s="111">
        <f>'Option 4B'!AN86</f>
        <v>0</v>
      </c>
      <c r="U5" s="111">
        <f>'Option 4B'!AO86</f>
        <v>0</v>
      </c>
      <c r="V5" s="111">
        <f>'Option 4B'!AP86</f>
        <v>0</v>
      </c>
      <c r="W5" s="111">
        <f>'Option 4B'!AQ86</f>
        <v>0</v>
      </c>
      <c r="X5" s="111">
        <f>'Option 4B'!AR86</f>
        <v>0</v>
      </c>
      <c r="Y5" s="111">
        <f>'Option 4B'!AS86</f>
        <v>0</v>
      </c>
      <c r="Z5" s="111">
        <f>'Option 4B'!AT86</f>
        <v>-325001.21024829464</v>
      </c>
    </row>
    <row r="6" spans="1:26" x14ac:dyDescent="0.35">
      <c r="A6" t="s">
        <v>174</v>
      </c>
      <c r="B6" s="111">
        <f>'Option 5A'!U67</f>
        <v>19323.671497584543</v>
      </c>
      <c r="C6" s="111">
        <f>'Option 5A'!V67</f>
        <v>1771505.519382016</v>
      </c>
      <c r="D6" s="111">
        <f>'Option 5A'!W67</f>
        <v>2100985.3385830913</v>
      </c>
      <c r="E6" s="111">
        <f>'Option 5A'!X67</f>
        <v>0</v>
      </c>
      <c r="F6" s="111">
        <f>'Option 5A'!Y67</f>
        <v>0</v>
      </c>
      <c r="G6" s="111">
        <f>'Option 5A'!Z67</f>
        <v>0</v>
      </c>
      <c r="H6" s="111">
        <f>'Option 5A'!AA67</f>
        <v>0</v>
      </c>
      <c r="I6" s="111">
        <f>'Option 5A'!AB67</f>
        <v>0</v>
      </c>
      <c r="J6" s="111">
        <f>'Option 5A'!AC67</f>
        <v>0</v>
      </c>
      <c r="K6" s="111">
        <f>'Option 5A'!AD67</f>
        <v>0</v>
      </c>
      <c r="L6" s="111">
        <f>'Option 5A'!AE67</f>
        <v>0</v>
      </c>
      <c r="M6" s="111">
        <f>'Option 5A'!AF67</f>
        <v>0</v>
      </c>
      <c r="N6" s="111">
        <f>'Option 5A'!AG67</f>
        <v>0</v>
      </c>
      <c r="O6" s="111">
        <f>'Option 5A'!AH67</f>
        <v>0</v>
      </c>
      <c r="P6" s="111">
        <f>'Option 5A'!AI67</f>
        <v>0</v>
      </c>
      <c r="Q6" s="111">
        <f>'Option 5A'!AJ67</f>
        <v>0</v>
      </c>
      <c r="R6" s="111">
        <f>'Option 5A'!AK67</f>
        <v>0</v>
      </c>
      <c r="S6" s="111">
        <f>'Option 5A'!AL67</f>
        <v>0</v>
      </c>
      <c r="T6" s="111">
        <f>'Option 5A'!AM67</f>
        <v>0</v>
      </c>
      <c r="U6" s="111">
        <f>'Option 5A'!AN67</f>
        <v>0</v>
      </c>
      <c r="V6" s="111">
        <f>'Option 5A'!AO67</f>
        <v>0</v>
      </c>
      <c r="W6" s="111">
        <f>'Option 5A'!AP67</f>
        <v>0</v>
      </c>
      <c r="X6" s="111">
        <f>'Option 5A'!AQ67</f>
        <v>0</v>
      </c>
      <c r="Y6" s="111">
        <f>'Option 5A'!AR67</f>
        <v>0</v>
      </c>
      <c r="Z6" s="111">
        <f>'Option 5A'!AS67</f>
        <v>0</v>
      </c>
    </row>
    <row r="7" spans="1:26" x14ac:dyDescent="0.35">
      <c r="A7" s="104" t="s">
        <v>175</v>
      </c>
      <c r="B7" s="111">
        <f>'Option 11A'!U71</f>
        <v>113043.47826086957</v>
      </c>
      <c r="C7" s="111">
        <f>'Option 11A'!V71</f>
        <v>4457836.5889519015</v>
      </c>
      <c r="D7" s="111">
        <f>'Option 11A'!W71</f>
        <v>1335149.3949711961</v>
      </c>
      <c r="E7" s="111">
        <f>'Option 11A'!X71</f>
        <v>0</v>
      </c>
      <c r="F7" s="111">
        <f>'Option 11A'!Y71</f>
        <v>0</v>
      </c>
      <c r="G7" s="111">
        <f>'Option 11A'!Z71</f>
        <v>0</v>
      </c>
      <c r="H7" s="111">
        <f>'Option 11A'!AA71</f>
        <v>0</v>
      </c>
      <c r="I7" s="111">
        <f>'Option 11A'!AB71</f>
        <v>0</v>
      </c>
      <c r="J7" s="111">
        <f>'Option 11A'!AC71</f>
        <v>0</v>
      </c>
      <c r="K7" s="111">
        <f>'Option 11A'!AD71</f>
        <v>0</v>
      </c>
      <c r="L7" s="111">
        <f>'Option 11A'!AE71</f>
        <v>0</v>
      </c>
      <c r="M7" s="111">
        <f>'Option 11A'!AF71</f>
        <v>0</v>
      </c>
      <c r="N7" s="111">
        <f>'Option 11A'!AG71</f>
        <v>0</v>
      </c>
      <c r="O7" s="111">
        <f>'Option 11A'!AH71</f>
        <v>0</v>
      </c>
      <c r="P7" s="111">
        <f>'Option 11A'!AI71</f>
        <v>0</v>
      </c>
      <c r="Q7" s="111">
        <f>'Option 11A'!AJ71</f>
        <v>0</v>
      </c>
      <c r="R7" s="111">
        <f>'Option 11A'!AK71</f>
        <v>0</v>
      </c>
      <c r="S7" s="111">
        <f>'Option 11A'!AL71</f>
        <v>0</v>
      </c>
      <c r="T7" s="111">
        <f>'Option 11A'!AM71</f>
        <v>0</v>
      </c>
      <c r="U7" s="111">
        <f>'Option 11A'!AN71</f>
        <v>0</v>
      </c>
      <c r="V7" s="111">
        <f>'Option 11A'!AO71</f>
        <v>0</v>
      </c>
      <c r="W7" s="111">
        <f>'Option 11A'!AP71</f>
        <v>0</v>
      </c>
      <c r="X7" s="111">
        <f>'Option 11A'!AQ71</f>
        <v>0</v>
      </c>
      <c r="Y7" s="111">
        <f>'Option 11A'!AR71</f>
        <v>0</v>
      </c>
      <c r="Z7" s="111">
        <f>'Option 11A'!AS71</f>
        <v>0</v>
      </c>
    </row>
    <row r="15" spans="1:26" x14ac:dyDescent="0.35">
      <c r="T15" s="112"/>
    </row>
    <row r="16" spans="1:26" x14ac:dyDescent="0.35">
      <c r="T16" s="112"/>
    </row>
  </sheetData>
  <pageMargins left="0.25" right="0.25" top="0.75" bottom="0.75" header="0.3" footer="0.3"/>
  <pageSetup paperSize="8" fitToHeight="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39997558519241921"/>
    <pageSetUpPr fitToPage="1"/>
  </sheetPr>
  <dimension ref="A1:Z14"/>
  <sheetViews>
    <sheetView workbookViewId="0">
      <selection activeCell="Y34" sqref="Y34:Y35"/>
    </sheetView>
  </sheetViews>
  <sheetFormatPr defaultColWidth="9.1796875" defaultRowHeight="14.5" x14ac:dyDescent="0.35"/>
  <cols>
    <col min="1" max="1" width="20.1796875" style="104" bestFit="1" customWidth="1"/>
    <col min="2" max="4" width="11.54296875" style="104" bestFit="1" customWidth="1"/>
    <col min="5" max="25" width="10" style="104" bestFit="1" customWidth="1"/>
    <col min="26" max="26" width="12.54296875" style="104" bestFit="1" customWidth="1"/>
    <col min="27" max="16384" width="9.1796875" style="104"/>
  </cols>
  <sheetData>
    <row r="1" spans="1:26" x14ac:dyDescent="0.35">
      <c r="A1" s="104" t="s">
        <v>162</v>
      </c>
      <c r="B1" s="104" t="s">
        <v>4</v>
      </c>
      <c r="C1" s="104" t="s">
        <v>5</v>
      </c>
      <c r="D1" s="104" t="s">
        <v>6</v>
      </c>
      <c r="E1" s="104" t="s">
        <v>7</v>
      </c>
      <c r="F1" s="104" t="s">
        <v>8</v>
      </c>
      <c r="G1" s="104" t="s">
        <v>9</v>
      </c>
      <c r="H1" s="104" t="s">
        <v>10</v>
      </c>
      <c r="I1" s="104" t="s">
        <v>11</v>
      </c>
      <c r="J1" s="104" t="s">
        <v>12</v>
      </c>
      <c r="K1" s="104" t="s">
        <v>13</v>
      </c>
      <c r="L1" s="104" t="s">
        <v>14</v>
      </c>
      <c r="M1" s="104" t="s">
        <v>15</v>
      </c>
      <c r="N1" s="104" t="s">
        <v>16</v>
      </c>
      <c r="O1" s="104" t="s">
        <v>17</v>
      </c>
      <c r="P1" s="104" t="s">
        <v>18</v>
      </c>
      <c r="Q1" s="104" t="s">
        <v>19</v>
      </c>
      <c r="R1" s="104" t="s">
        <v>20</v>
      </c>
      <c r="S1" s="104" t="s">
        <v>21</v>
      </c>
      <c r="T1" s="104" t="s">
        <v>22</v>
      </c>
      <c r="U1" s="104" t="s">
        <v>23</v>
      </c>
      <c r="V1" s="104" t="s">
        <v>24</v>
      </c>
      <c r="W1" s="104" t="s">
        <v>25</v>
      </c>
      <c r="X1" s="104" t="s">
        <v>26</v>
      </c>
      <c r="Y1" s="104" t="s">
        <v>27</v>
      </c>
      <c r="Z1" s="104" t="s">
        <v>28</v>
      </c>
    </row>
    <row r="2" spans="1:26" x14ac:dyDescent="0.35">
      <c r="A2" s="104" t="s">
        <v>160</v>
      </c>
      <c r="B2" s="111">
        <v>0</v>
      </c>
      <c r="C2" s="111">
        <v>0</v>
      </c>
      <c r="D2" s="111">
        <v>0</v>
      </c>
      <c r="E2" s="111">
        <v>0</v>
      </c>
      <c r="F2" s="111">
        <v>0</v>
      </c>
      <c r="G2" s="111">
        <v>0</v>
      </c>
      <c r="H2" s="111">
        <v>0</v>
      </c>
      <c r="I2" s="111">
        <v>0</v>
      </c>
      <c r="J2" s="111">
        <v>0</v>
      </c>
      <c r="K2" s="111">
        <v>0</v>
      </c>
      <c r="L2" s="111">
        <v>0</v>
      </c>
      <c r="M2" s="111">
        <v>0</v>
      </c>
      <c r="N2" s="111">
        <v>0</v>
      </c>
      <c r="O2" s="111">
        <v>0</v>
      </c>
      <c r="P2" s="111">
        <v>0</v>
      </c>
      <c r="Q2" s="111">
        <v>0</v>
      </c>
      <c r="R2" s="111">
        <v>0</v>
      </c>
      <c r="S2" s="111">
        <v>0</v>
      </c>
      <c r="T2" s="111">
        <v>0</v>
      </c>
      <c r="U2" s="111">
        <v>0</v>
      </c>
      <c r="V2" s="111">
        <v>0</v>
      </c>
      <c r="W2" s="111">
        <v>0</v>
      </c>
      <c r="X2" s="111">
        <v>0</v>
      </c>
      <c r="Y2" s="111">
        <v>0</v>
      </c>
      <c r="Z2" s="111">
        <v>0</v>
      </c>
    </row>
    <row r="3" spans="1:26" x14ac:dyDescent="0.35">
      <c r="A3" s="104" t="s">
        <v>161</v>
      </c>
      <c r="B3" s="111">
        <v>0</v>
      </c>
      <c r="C3" s="111">
        <v>0</v>
      </c>
      <c r="D3" s="111">
        <v>0</v>
      </c>
      <c r="E3" s="111">
        <v>0</v>
      </c>
      <c r="F3" s="111">
        <v>0</v>
      </c>
      <c r="G3" s="111">
        <v>0</v>
      </c>
      <c r="H3" s="111">
        <v>0</v>
      </c>
      <c r="I3" s="111">
        <v>0</v>
      </c>
      <c r="J3" s="111">
        <v>0</v>
      </c>
      <c r="K3" s="111">
        <v>0</v>
      </c>
      <c r="L3" s="111">
        <v>0</v>
      </c>
      <c r="M3" s="111">
        <v>0</v>
      </c>
      <c r="N3" s="111">
        <v>0</v>
      </c>
      <c r="O3" s="111">
        <v>0</v>
      </c>
      <c r="P3" s="111">
        <v>0</v>
      </c>
      <c r="Q3" s="111">
        <v>0</v>
      </c>
      <c r="R3" s="111">
        <v>0</v>
      </c>
      <c r="S3" s="111">
        <v>0</v>
      </c>
      <c r="T3" s="111">
        <v>0</v>
      </c>
      <c r="U3" s="111">
        <v>0</v>
      </c>
      <c r="V3" s="111">
        <v>0</v>
      </c>
      <c r="W3" s="111">
        <v>0</v>
      </c>
      <c r="X3" s="111">
        <v>0</v>
      </c>
      <c r="Y3" s="111">
        <v>0</v>
      </c>
      <c r="Z3" s="111">
        <v>0</v>
      </c>
    </row>
    <row r="4" spans="1:26" x14ac:dyDescent="0.35">
      <c r="A4" s="104" t="s">
        <v>92</v>
      </c>
      <c r="B4" s="111">
        <f>'Option 4A'!V95</f>
        <v>54459.903381642514</v>
      </c>
      <c r="C4" s="111">
        <f>'Option 4A'!W95</f>
        <v>185340.14796144603</v>
      </c>
      <c r="D4" s="111">
        <f>'Option 4A'!X95</f>
        <v>282330.61544173269</v>
      </c>
      <c r="E4" s="111">
        <f>'Option 4A'!Y95</f>
        <v>270943.58878267393</v>
      </c>
      <c r="F4" s="111">
        <f>'Option 4A'!Z95</f>
        <v>261510.97181408957</v>
      </c>
      <c r="G4" s="111">
        <f>'Option 4A'!AA95</f>
        <v>252753.8366857745</v>
      </c>
      <c r="H4" s="111">
        <f>'Option 4A'!AB95</f>
        <v>244206.60549350196</v>
      </c>
      <c r="I4" s="111">
        <f>'Option 4A'!AC95</f>
        <v>235948.41110483283</v>
      </c>
      <c r="J4" s="111">
        <f>'Option 4A'!AD95</f>
        <v>227969.47932834091</v>
      </c>
      <c r="K4" s="111">
        <f>'Option 4A'!AE95</f>
        <v>220260.3665008125</v>
      </c>
      <c r="L4" s="111">
        <f>'Option 4A'!AF95</f>
        <v>212811.94830996377</v>
      </c>
      <c r="M4" s="111">
        <f>'Option 4A'!AG95</f>
        <v>205615.40899513412</v>
      </c>
      <c r="N4" s="111">
        <f>'Option 4A'!AH95</f>
        <v>177304.21399263997</v>
      </c>
      <c r="O4" s="111">
        <f>'Option 4A'!AI95</f>
        <v>171308.41931656035</v>
      </c>
      <c r="P4" s="111">
        <f>'Option 4A'!AJ95</f>
        <v>165515.38098218391</v>
      </c>
      <c r="Q4" s="111">
        <f>'Option 4A'!AK95</f>
        <v>159918.24249486372</v>
      </c>
      <c r="R4" s="111">
        <f>'Option 4A'!AL95</f>
        <v>154510.37922209056</v>
      </c>
      <c r="S4" s="111">
        <f>'Option 4A'!AM95</f>
        <v>149285.3905527445</v>
      </c>
      <c r="T4" s="111">
        <f>'Option 4A'!AN95</f>
        <v>144237.09232149227</v>
      </c>
      <c r="U4" s="111">
        <f>'Option 4A'!AO95</f>
        <v>139359.50948936454</v>
      </c>
      <c r="V4" s="111">
        <f>'Option 4A'!AP95</f>
        <v>134646.8690718498</v>
      </c>
      <c r="W4" s="111">
        <f>'Option 4A'!AQ95</f>
        <v>113475.80881412434</v>
      </c>
      <c r="X4" s="111">
        <f>'Option 4A'!AR95</f>
        <v>93879.080999640661</v>
      </c>
      <c r="Y4" s="111">
        <f>'Option 4A'!AS95</f>
        <v>90704.426086609339</v>
      </c>
      <c r="Z4" s="111">
        <f>'Option 4A'!AT95</f>
        <v>87637.126653728832</v>
      </c>
    </row>
    <row r="5" spans="1:26" x14ac:dyDescent="0.35">
      <c r="A5" s="104" t="s">
        <v>93</v>
      </c>
      <c r="B5" s="111">
        <f>+'Option 4B'!V96</f>
        <v>505.66245280928433</v>
      </c>
      <c r="C5" s="111">
        <f>+'Option 4B'!W96</f>
        <v>58214.732901260439</v>
      </c>
      <c r="D5" s="111">
        <f>+'Option 4B'!X96</f>
        <v>156318.93706953371</v>
      </c>
      <c r="E5" s="111">
        <f>+'Option 4B'!Y96</f>
        <v>150033.56172230691</v>
      </c>
      <c r="F5" s="111">
        <f>+'Option 4B'!Z96</f>
        <v>144813.86091585565</v>
      </c>
      <c r="G5" s="111">
        <f>+'Option 4B'!AA96</f>
        <v>139963.39208294605</v>
      </c>
      <c r="H5" s="111">
        <f>+'Option 4B'!AB96</f>
        <v>135230.32185913561</v>
      </c>
      <c r="I5" s="111">
        <f>+'Option 4B'!AC96</f>
        <v>130657.31296132584</v>
      </c>
      <c r="J5" s="111">
        <f>+'Option 4B'!AD96</f>
        <v>126238.95969936273</v>
      </c>
      <c r="K5" s="111">
        <f>+'Option 4B'!AE96</f>
        <v>121970.01697517364</v>
      </c>
      <c r="L5" s="111">
        <f>+'Option 4B'!AF96</f>
        <v>117845.42474592057</v>
      </c>
      <c r="M5" s="111">
        <f>+'Option 4B'!AG96</f>
        <v>113860.3048986069</v>
      </c>
      <c r="N5" s="111">
        <f>+'Option 4B'!AH96</f>
        <v>88651.556038941359</v>
      </c>
      <c r="O5" s="111">
        <f>+'Option 4B'!AI96</f>
        <v>85653.671540982716</v>
      </c>
      <c r="P5" s="111">
        <f>+'Option 4B'!AJ96</f>
        <v>82757.16986688273</v>
      </c>
      <c r="Q5" s="111">
        <f>+'Option 4B'!AK96</f>
        <v>79958.624802642997</v>
      </c>
      <c r="R5" s="111">
        <f>+'Option 4B'!AL96</f>
        <v>77254.703911574325</v>
      </c>
      <c r="S5" s="111">
        <f>+'Option 4B'!AM96</f>
        <v>74642.229761479815</v>
      </c>
      <c r="T5" s="111">
        <f>+'Option 4B'!AN96</f>
        <v>72118.089619997307</v>
      </c>
      <c r="U5" s="111">
        <f>+'Option 4B'!AO96</f>
        <v>69679.316342620587</v>
      </c>
      <c r="V5" s="111">
        <f>+'Option 4B'!AP96</f>
        <v>67323.017479786024</v>
      </c>
      <c r="W5" s="111">
        <f>+'Option 4B'!AQ96</f>
        <v>64892.091390423695</v>
      </c>
      <c r="X5" s="111">
        <f>+'Option 4B'!AR96</f>
        <v>46938.551625923996</v>
      </c>
      <c r="Y5" s="111">
        <f>+'Option 4B'!AS96</f>
        <v>45351.26309947532</v>
      </c>
      <c r="Z5" s="111">
        <f>+'Option 4B'!AT96</f>
        <v>43817.64155178846</v>
      </c>
    </row>
    <row r="6" spans="1:26" x14ac:dyDescent="0.35">
      <c r="A6" s="104" t="s">
        <v>179</v>
      </c>
      <c r="B6" s="111">
        <f>'Option 5A'!U78</f>
        <v>505.31400966183577</v>
      </c>
      <c r="C6" s="111">
        <f>'Option 5A'!V78</f>
        <v>46891.175990104792</v>
      </c>
      <c r="D6" s="111">
        <f>'Option 5A'!W78</f>
        <v>169035.78829736108</v>
      </c>
      <c r="E6" s="111">
        <f>'Option 5A'!X78</f>
        <v>256909.01170558843</v>
      </c>
      <c r="F6" s="111">
        <f>'Option 5A'!Y78</f>
        <v>247966.99145200336</v>
      </c>
      <c r="G6" s="111">
        <f>'Option 5A'!Z78</f>
        <v>239662.98431757413</v>
      </c>
      <c r="H6" s="111">
        <f>'Option 5A'!AA78</f>
        <v>231558.43895417792</v>
      </c>
      <c r="I6" s="111">
        <f>'Option 5A'!AB78</f>
        <v>223727.96034220094</v>
      </c>
      <c r="J6" s="111">
        <f>'Option 5A'!AC78</f>
        <v>216162.28052386566</v>
      </c>
      <c r="K6" s="111">
        <f>'Option 5A'!AD78</f>
        <v>208852.44495059486</v>
      </c>
      <c r="L6" s="111">
        <f>'Option 5A'!AE78</f>
        <v>201789.8018846327</v>
      </c>
      <c r="M6" s="111">
        <f>'Option 5A'!AF78</f>
        <v>194965.99215906544</v>
      </c>
      <c r="N6" s="111">
        <f>'Option 5A'!AG78</f>
        <v>188372.93928412124</v>
      </c>
      <c r="O6" s="111">
        <f>'Option 5A'!AH78</f>
        <v>159323.45258519289</v>
      </c>
      <c r="P6" s="111">
        <f>'Option 5A'!AI78</f>
        <v>153935.7029808627</v>
      </c>
      <c r="Q6" s="111">
        <f>'Option 5A'!AJ78</f>
        <v>148730.14780759683</v>
      </c>
      <c r="R6" s="111">
        <f>'Option 5A'!AK78</f>
        <v>143700.62590105974</v>
      </c>
      <c r="S6" s="111">
        <f>'Option 5A'!AL78</f>
        <v>138841.18444546836</v>
      </c>
      <c r="T6" s="111">
        <f>'Option 5A'!AM78</f>
        <v>134146.07192798876</v>
      </c>
      <c r="U6" s="111">
        <f>'Option 5A'!AN78</f>
        <v>129609.73133139012</v>
      </c>
      <c r="V6" s="111">
        <f>'Option 5A'!AO78</f>
        <v>125226.79355689867</v>
      </c>
      <c r="W6" s="111">
        <f>'Option 5A'!AP78</f>
        <v>120837.72051194859</v>
      </c>
      <c r="X6" s="111">
        <f>'Option 5A'!AQ78</f>
        <v>102601.20316100132</v>
      </c>
      <c r="Y6" s="111">
        <f>'Option 5A'!AR78</f>
        <v>84354.923559407776</v>
      </c>
      <c r="Z6" s="111">
        <f>'Option 5A'!AS78</f>
        <v>81502.341603292545</v>
      </c>
    </row>
    <row r="7" spans="1:26" x14ac:dyDescent="0.35">
      <c r="A7" s="104" t="s">
        <v>180</v>
      </c>
      <c r="B7" s="111">
        <f>+'Option 11A'!U81</f>
        <v>2958.4541062801936</v>
      </c>
      <c r="C7" s="111">
        <f>+'Option 11A'!V81</f>
        <v>121968.77406707275</v>
      </c>
      <c r="D7" s="111">
        <f>+'Option 11A'!W81</f>
        <v>326714.31404495041</v>
      </c>
      <c r="E7" s="111">
        <f>+'Option 11A'!X81</f>
        <v>380415.904310624</v>
      </c>
      <c r="F7" s="111">
        <f>+'Option 11A'!Y81</f>
        <v>367163.44873783091</v>
      </c>
      <c r="G7" s="111">
        <f>+'Option 11A'!Z81</f>
        <v>354871.75906508241</v>
      </c>
      <c r="H7" s="111">
        <f>+'Option 11A'!AA81</f>
        <v>342871.26479718112</v>
      </c>
      <c r="I7" s="111">
        <f>+'Option 11A'!AB81</f>
        <v>331276.58434510254</v>
      </c>
      <c r="J7" s="111">
        <f>+'Option 11A'!AC81</f>
        <v>320073.99453633098</v>
      </c>
      <c r="K7" s="111">
        <f>+'Option 11A'!AD81</f>
        <v>309250.23626698647</v>
      </c>
      <c r="L7" s="111">
        <f>+'Option 11A'!AE81</f>
        <v>298792.49880868261</v>
      </c>
      <c r="M7" s="111">
        <f>+'Option 11A'!AF81</f>
        <v>288688.40464607021</v>
      </c>
      <c r="N7" s="111">
        <f>+'Option 11A'!AG81</f>
        <v>278925.99482712097</v>
      </c>
      <c r="O7" s="111">
        <f>+'Option 11A'!AH81</f>
        <v>245596.67959733031</v>
      </c>
      <c r="P7" s="111">
        <f>+'Option 11A'!AI81</f>
        <v>237291.47787181672</v>
      </c>
      <c r="Q7" s="111">
        <f>+'Option 11A'!AJ81</f>
        <v>229267.12837856691</v>
      </c>
      <c r="R7" s="111">
        <f>+'Option 11A'!AK81</f>
        <v>221514.13369909849</v>
      </c>
      <c r="S7" s="111">
        <f>+'Option 11A'!AL81</f>
        <v>214023.31758367002</v>
      </c>
      <c r="T7" s="111">
        <f>+'Option 11A'!AM81</f>
        <v>206785.81409050245</v>
      </c>
      <c r="U7" s="111">
        <f>+'Option 11A'!AN81</f>
        <v>199793.05709227291</v>
      </c>
      <c r="V7" s="111">
        <f>+'Option 11A'!AO81</f>
        <v>193036.77013746178</v>
      </c>
      <c r="W7" s="111">
        <f>+'Option 11A'!AP81</f>
        <v>185606.31084097776</v>
      </c>
      <c r="X7" s="111">
        <f>+'Option 11A'!AQ81</f>
        <v>151963.10208667716</v>
      </c>
      <c r="Y7" s="111">
        <f>+'Option 11A'!AR81</f>
        <v>138275.76792735714</v>
      </c>
      <c r="Z7" s="111">
        <f>+'Option 11A'!AS81</f>
        <v>133599.77577522429</v>
      </c>
    </row>
    <row r="13" spans="1:26" x14ac:dyDescent="0.35">
      <c r="Z13" s="112"/>
    </row>
    <row r="14" spans="1:26" x14ac:dyDescent="0.35">
      <c r="Z14" s="112"/>
    </row>
  </sheetData>
  <pageMargins left="0.25" right="0.25" top="0.75" bottom="0.75" header="0.3" footer="0.3"/>
  <pageSetup paperSize="8" scale="74" fitToHeight="0"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39997558519241921"/>
    <pageSetUpPr fitToPage="1"/>
  </sheetPr>
  <dimension ref="A1:AA16"/>
  <sheetViews>
    <sheetView topLeftCell="A10" zoomScaleNormal="100" workbookViewId="0">
      <selection activeCell="A4" sqref="A4:XFD5"/>
    </sheetView>
  </sheetViews>
  <sheetFormatPr defaultRowHeight="14.5" x14ac:dyDescent="0.35"/>
  <cols>
    <col min="1" max="1" width="14.1796875" bestFit="1" customWidth="1"/>
    <col min="2" max="4" width="11.54296875" bestFit="1" customWidth="1"/>
    <col min="5" max="26" width="10" bestFit="1" customWidth="1"/>
    <col min="27" max="27" width="12.54296875" bestFit="1" customWidth="1"/>
  </cols>
  <sheetData>
    <row r="1" spans="1:27" x14ac:dyDescent="0.35">
      <c r="A1" s="104" t="s">
        <v>46</v>
      </c>
      <c r="B1" t="s">
        <v>4</v>
      </c>
      <c r="C1" t="s">
        <v>5</v>
      </c>
      <c r="D1" s="104" t="s">
        <v>6</v>
      </c>
      <c r="E1" s="104" t="s">
        <v>7</v>
      </c>
      <c r="F1" s="104" t="s">
        <v>8</v>
      </c>
      <c r="G1" s="104" t="s">
        <v>9</v>
      </c>
      <c r="H1" s="104" t="s">
        <v>10</v>
      </c>
      <c r="I1" s="104" t="s">
        <v>11</v>
      </c>
      <c r="J1" s="104" t="s">
        <v>12</v>
      </c>
      <c r="K1" s="104" t="s">
        <v>13</v>
      </c>
      <c r="L1" s="104" t="s">
        <v>14</v>
      </c>
      <c r="M1" s="104" t="s">
        <v>15</v>
      </c>
      <c r="N1" s="104" t="s">
        <v>16</v>
      </c>
      <c r="O1" s="104" t="s">
        <v>17</v>
      </c>
      <c r="P1" s="104" t="s">
        <v>18</v>
      </c>
      <c r="Q1" s="104" t="s">
        <v>19</v>
      </c>
      <c r="R1" s="104" t="s">
        <v>20</v>
      </c>
      <c r="S1" s="104" t="s">
        <v>21</v>
      </c>
      <c r="T1" s="104" t="s">
        <v>22</v>
      </c>
      <c r="U1" s="104" t="s">
        <v>23</v>
      </c>
      <c r="V1" s="104" t="s">
        <v>24</v>
      </c>
      <c r="W1" s="104" t="s">
        <v>25</v>
      </c>
      <c r="X1" s="104" t="s">
        <v>26</v>
      </c>
      <c r="Y1" s="104" t="s">
        <v>27</v>
      </c>
      <c r="Z1" s="104" t="s">
        <v>28</v>
      </c>
    </row>
    <row r="2" spans="1:27" x14ac:dyDescent="0.35">
      <c r="A2" s="104" t="s">
        <v>160</v>
      </c>
      <c r="B2" s="111">
        <f>'DoMin Template'!T46</f>
        <v>0</v>
      </c>
      <c r="C2" s="111">
        <f>'DoMin Template'!U46</f>
        <v>0</v>
      </c>
      <c r="D2" s="111">
        <f>'DoMin Template'!V46</f>
        <v>0</v>
      </c>
      <c r="E2" s="111">
        <f>'DoMin Template'!W46</f>
        <v>0</v>
      </c>
      <c r="F2" s="111">
        <f>'DoMin Template'!X46</f>
        <v>0</v>
      </c>
      <c r="G2" s="111">
        <f>'DoMin Template'!Y46</f>
        <v>0</v>
      </c>
      <c r="H2" s="111">
        <f>'DoMin Template'!Z46</f>
        <v>0</v>
      </c>
      <c r="I2" s="111">
        <f>'DoMin Template'!AA46</f>
        <v>0</v>
      </c>
      <c r="J2" s="111">
        <f>'DoMin Template'!AB46</f>
        <v>0</v>
      </c>
      <c r="K2" s="111">
        <f>'DoMin Template'!AC46</f>
        <v>0</v>
      </c>
      <c r="L2" s="111">
        <f>'DoMin Template'!AD46</f>
        <v>0</v>
      </c>
      <c r="M2" s="111">
        <f>'DoMin Template'!AE46</f>
        <v>0</v>
      </c>
      <c r="N2" s="111">
        <f>'DoMin Template'!AF46</f>
        <v>0</v>
      </c>
      <c r="O2" s="111">
        <f>'DoMin Template'!AG46</f>
        <v>0</v>
      </c>
      <c r="P2" s="111">
        <f>'DoMin Template'!AH46</f>
        <v>0</v>
      </c>
      <c r="Q2" s="111">
        <f>'DoMin Template'!AI46</f>
        <v>0</v>
      </c>
      <c r="R2" s="111">
        <f>'DoMin Template'!AJ46</f>
        <v>0</v>
      </c>
      <c r="S2" s="111">
        <f>'DoMin Template'!AK46</f>
        <v>0</v>
      </c>
      <c r="T2" s="111">
        <f>'DoMin Template'!AL46</f>
        <v>0</v>
      </c>
      <c r="U2" s="111">
        <f>'DoMin Template'!AM46</f>
        <v>0</v>
      </c>
      <c r="V2" s="111">
        <f>'DoMin Template'!AN46</f>
        <v>0</v>
      </c>
      <c r="W2" s="111">
        <f>'DoMin Template'!AO46</f>
        <v>0</v>
      </c>
      <c r="X2" s="111">
        <f>'DoMin Template'!AP46</f>
        <v>0</v>
      </c>
      <c r="Y2" s="111">
        <f>'DoMin Template'!AQ46</f>
        <v>0</v>
      </c>
      <c r="Z2" s="111">
        <f>'DoMin Template'!AR46</f>
        <v>0</v>
      </c>
      <c r="AA2" s="104"/>
    </row>
    <row r="3" spans="1:27" x14ac:dyDescent="0.35">
      <c r="A3" s="104" t="s">
        <v>161</v>
      </c>
      <c r="B3" s="111">
        <f>'DoMin+BLM Template'!U49</f>
        <v>0</v>
      </c>
      <c r="C3" s="111">
        <f>'DoMin+BLM Template'!V49</f>
        <v>0</v>
      </c>
      <c r="D3" s="111">
        <f>'DoMin+BLM Template'!W49</f>
        <v>0</v>
      </c>
      <c r="E3" s="111">
        <f>'DoMin+BLM Template'!X49</f>
        <v>0</v>
      </c>
      <c r="F3" s="111">
        <f>'DoMin+BLM Template'!Y49</f>
        <v>0</v>
      </c>
      <c r="G3" s="111">
        <f>'DoMin+BLM Template'!Z49</f>
        <v>0</v>
      </c>
      <c r="H3" s="111">
        <f>'DoMin+BLM Template'!AA49</f>
        <v>0</v>
      </c>
      <c r="I3" s="111">
        <f>'DoMin+BLM Template'!AB49</f>
        <v>0</v>
      </c>
      <c r="J3" s="111">
        <f>'DoMin+BLM Template'!AC49</f>
        <v>0</v>
      </c>
      <c r="K3" s="111">
        <f>'DoMin+BLM Template'!AD49</f>
        <v>0</v>
      </c>
      <c r="L3" s="111">
        <f>'DoMin+BLM Template'!AE49</f>
        <v>0</v>
      </c>
      <c r="M3" s="111">
        <f>'DoMin+BLM Template'!AF49</f>
        <v>0</v>
      </c>
      <c r="N3" s="111">
        <f>'DoMin+BLM Template'!AG49</f>
        <v>0</v>
      </c>
      <c r="O3" s="111">
        <f>'DoMin+BLM Template'!AH49</f>
        <v>0</v>
      </c>
      <c r="P3" s="111">
        <f>'DoMin+BLM Template'!AI49</f>
        <v>0</v>
      </c>
      <c r="Q3" s="111">
        <f>'DoMin+BLM Template'!AJ49</f>
        <v>0</v>
      </c>
      <c r="R3" s="111">
        <f>'DoMin+BLM Template'!AK49</f>
        <v>0</v>
      </c>
      <c r="S3" s="111">
        <f>'DoMin+BLM Template'!AL49</f>
        <v>0</v>
      </c>
      <c r="T3" s="111">
        <f>'DoMin+BLM Template'!AM49</f>
        <v>0</v>
      </c>
      <c r="U3" s="111">
        <f>'DoMin+BLM Template'!AN49</f>
        <v>0</v>
      </c>
      <c r="V3" s="111">
        <f>'DoMin+BLM Template'!AO49</f>
        <v>0</v>
      </c>
      <c r="W3" s="111">
        <f>'DoMin+BLM Template'!AP49</f>
        <v>0</v>
      </c>
      <c r="X3" s="111">
        <f>'DoMin+BLM Template'!AQ49</f>
        <v>0</v>
      </c>
      <c r="Y3" s="111">
        <f>'DoMin+BLM Template'!AR49</f>
        <v>0</v>
      </c>
      <c r="Z3" s="111">
        <f>'DoMin+BLM Template'!AS49</f>
        <v>0</v>
      </c>
      <c r="AA3" s="104"/>
    </row>
    <row r="4" spans="1:27" x14ac:dyDescent="0.35">
      <c r="A4" s="104" t="s">
        <v>92</v>
      </c>
      <c r="B4" s="111">
        <f>'Option 4A'!V70</f>
        <v>184025.12077294689</v>
      </c>
      <c r="C4" s="111">
        <f>'Option 4A'!W70</f>
        <v>790816.12172979536</v>
      </c>
      <c r="D4" s="111">
        <f>'Option 4A'!X70</f>
        <v>479481.76176017738</v>
      </c>
      <c r="E4" s="111">
        <f>'Option 4A'!Y70</f>
        <v>231029.79186962391</v>
      </c>
      <c r="F4" s="111">
        <f>'Option 4A'!Z70</f>
        <v>228898.82514215837</v>
      </c>
      <c r="G4" s="111">
        <f>'Option 4A'!AA70</f>
        <v>228256.07828309081</v>
      </c>
      <c r="H4" s="111">
        <f>'Option 4A'!AB70</f>
        <v>229248.4115207282</v>
      </c>
      <c r="I4" s="111">
        <f>'Option 4A'!AC70</f>
        <v>240536.77572749142</v>
      </c>
      <c r="J4" s="111">
        <f>'Option 4A'!AD70</f>
        <v>213950.81537368614</v>
      </c>
      <c r="K4" s="111">
        <f>'Option 4A'!AE70</f>
        <v>208869.45900212388</v>
      </c>
      <c r="L4" s="111">
        <f>'Option 4A'!AF70</f>
        <v>211403.69992253644</v>
      </c>
      <c r="M4" s="111">
        <f>'Option 4A'!AG70</f>
        <v>287224.53999025462</v>
      </c>
      <c r="N4" s="111">
        <f>'Option 4A'!AH70</f>
        <v>189581.41313317095</v>
      </c>
      <c r="O4" s="111">
        <f>'Option 4A'!AI70</f>
        <v>208046.66682073355</v>
      </c>
      <c r="P4" s="111">
        <f>'Option 4A'!AJ70</f>
        <v>174049.12615666277</v>
      </c>
      <c r="Q4" s="111">
        <f>'Option 4A'!AK70</f>
        <v>170221.67031356011</v>
      </c>
      <c r="R4" s="111">
        <f>'Option 4A'!AL70</f>
        <v>165501.2237714376</v>
      </c>
      <c r="S4" s="111">
        <f>'Option 4A'!AM70</f>
        <v>158564.58315403375</v>
      </c>
      <c r="T4" s="111">
        <f>'Option 4A'!AN70</f>
        <v>153015.23975245954</v>
      </c>
      <c r="U4" s="111">
        <f>'Option 4A'!AO70</f>
        <v>159183.22080077179</v>
      </c>
      <c r="V4" s="111">
        <f>'Option 4A'!AP70</f>
        <v>155746.38151263181</v>
      </c>
      <c r="W4" s="111">
        <f>'Option 4A'!AQ70</f>
        <v>255983.59696069578</v>
      </c>
      <c r="X4" s="111">
        <f>'Option 4A'!AR70</f>
        <v>132174.91775270979</v>
      </c>
      <c r="Y4" s="111">
        <f>'Option 4A'!AS70</f>
        <v>129035.74831645227</v>
      </c>
      <c r="Z4" s="111">
        <f>'Option 4A'!AT70</f>
        <v>125992.8623491177</v>
      </c>
      <c r="AA4" s="104"/>
    </row>
    <row r="5" spans="1:27" x14ac:dyDescent="0.35">
      <c r="A5" s="104" t="s">
        <v>93</v>
      </c>
      <c r="B5" s="111">
        <f>'Option 4B'!V73</f>
        <v>299997.10144927539</v>
      </c>
      <c r="C5" s="111">
        <f>'Option 4B'!W73</f>
        <v>972134.70559406292</v>
      </c>
      <c r="D5" s="111">
        <f>'Option 4B'!X73</f>
        <v>654668.79931019433</v>
      </c>
      <c r="E5" s="111">
        <f>'Option 4B'!Y73</f>
        <v>400292.63008220075</v>
      </c>
      <c r="F5" s="111">
        <f>'Option 4B'!Z73</f>
        <v>392437.79926059005</v>
      </c>
      <c r="G5" s="111">
        <f>'Option 4B'!AA73</f>
        <v>386264.74892891856</v>
      </c>
      <c r="H5" s="111">
        <f>'Option 4B'!AB73</f>
        <v>381913.79378722847</v>
      </c>
      <c r="I5" s="111">
        <f>'Option 4B'!AC73</f>
        <v>388039.56052604242</v>
      </c>
      <c r="J5" s="111">
        <f>'Option 4B'!AD73</f>
        <v>356465.58329499146</v>
      </c>
      <c r="K5" s="111">
        <f>'Option 4B'!AE73</f>
        <v>346564.88694541407</v>
      </c>
      <c r="L5" s="111">
        <f>'Option 4B'!AF73</f>
        <v>344442.76073730958</v>
      </c>
      <c r="M5" s="111">
        <f>'Option 4B'!AG73</f>
        <v>415764.69536684704</v>
      </c>
      <c r="N5" s="111">
        <f>'Option 4B'!AH73</f>
        <v>313774.79997045832</v>
      </c>
      <c r="O5" s="111">
        <f>'Option 4B'!AI73</f>
        <v>328040.27729154262</v>
      </c>
      <c r="P5" s="111">
        <f>'Option 4B'!AJ73</f>
        <v>289984.98168401449</v>
      </c>
      <c r="Q5" s="111">
        <f>'Option 4B'!AK73</f>
        <v>282236.98966365843</v>
      </c>
      <c r="R5" s="111">
        <f>'Option 4B'!AL73</f>
        <v>273728.58546235383</v>
      </c>
      <c r="S5" s="111">
        <f>'Option 4B'!AM73</f>
        <v>263132.08237231034</v>
      </c>
      <c r="T5" s="111">
        <f>'Option 4B'!AN73</f>
        <v>254046.6399633548</v>
      </c>
      <c r="U5" s="111">
        <f>'Option 4B'!AO73</f>
        <v>256798.10023158847</v>
      </c>
      <c r="V5" s="111">
        <f>'Option 4B'!AP73</f>
        <v>250060.27468250299</v>
      </c>
      <c r="W5" s="111">
        <f>'Option 4B'!AQ73</f>
        <v>347108.13142433943</v>
      </c>
      <c r="X5" s="111">
        <f>'Option 4B'!AR73</f>
        <v>220217.94621999835</v>
      </c>
      <c r="Y5" s="111">
        <f>'Option 4B'!AS73</f>
        <v>214101.4763041707</v>
      </c>
      <c r="Z5" s="111">
        <f>'Option 4B'!AT73</f>
        <v>309805.37560606521</v>
      </c>
      <c r="AA5" s="104"/>
    </row>
    <row r="6" spans="1:27" x14ac:dyDescent="0.35">
      <c r="A6" s="104" t="s">
        <v>94</v>
      </c>
      <c r="B6" s="111">
        <f>'Option 5A'!U55</f>
        <v>116920.77294685991</v>
      </c>
      <c r="C6" s="111">
        <f>'Option 5A'!V55</f>
        <v>104798.71175523351</v>
      </c>
      <c r="D6" s="111">
        <f>'Option 5A'!W55</f>
        <v>920708.52560215129</v>
      </c>
      <c r="E6" s="111">
        <f>'Option 5A'!X55</f>
        <v>93007.286077813231</v>
      </c>
      <c r="F6" s="111">
        <f>'Option 5A'!Y55</f>
        <v>92967.3091918508</v>
      </c>
      <c r="G6" s="111">
        <f>'Option 5A'!Z55</f>
        <v>93838.112821543589</v>
      </c>
      <c r="H6" s="111">
        <f>'Option 5A'!AA55</f>
        <v>94549.996624499356</v>
      </c>
      <c r="I6" s="111">
        <f>'Option 5A'!AB55</f>
        <v>104798.03534628636</v>
      </c>
      <c r="J6" s="111">
        <f>'Option 5A'!AC55</f>
        <v>89423.46223560923</v>
      </c>
      <c r="K6" s="111">
        <f>'Option 5A'!AD55</f>
        <v>87887.501010855296</v>
      </c>
      <c r="L6" s="111">
        <f>'Option 5A'!AE55</f>
        <v>83847.629546165961</v>
      </c>
      <c r="M6" s="111">
        <f>'Option 5A'!AF55</f>
        <v>140333.79553540298</v>
      </c>
      <c r="N6" s="111">
        <f>'Option 5A'!AG55</f>
        <v>77927.381139118472</v>
      </c>
      <c r="O6" s="111">
        <f>'Option 5A'!AH55</f>
        <v>93064.502232648869</v>
      </c>
      <c r="P6" s="111">
        <f>'Option 5A'!AI55</f>
        <v>72746.0441448981</v>
      </c>
      <c r="Q6" s="111">
        <f>'Option 5A'!AJ55</f>
        <v>71496.538698929056</v>
      </c>
      <c r="R6" s="111">
        <f>'Option 5A'!AK55</f>
        <v>69819.305174490844</v>
      </c>
      <c r="S6" s="111">
        <f>'Option 5A'!AL55</f>
        <v>66742.783914610904</v>
      </c>
      <c r="T6" s="111">
        <f>'Option 5A'!AM55</f>
        <v>63393.974765888692</v>
      </c>
      <c r="U6" s="111">
        <f>'Option 5A'!AN55</f>
        <v>69353.589485686112</v>
      </c>
      <c r="V6" s="111">
        <f>'Option 5A'!AO55</f>
        <v>59178.953782714838</v>
      </c>
      <c r="W6" s="111">
        <f>'Option 5A'!AP55</f>
        <v>132551.47346066614</v>
      </c>
      <c r="X6" s="111">
        <f>'Option 5A'!AQ55</f>
        <v>55244.186592653132</v>
      </c>
      <c r="Y6" s="111">
        <f>'Option 5A'!AR55</f>
        <v>54295.297717429101</v>
      </c>
      <c r="Z6" s="111">
        <f>'Option 5A'!AS55</f>
        <v>51799.538691485679</v>
      </c>
      <c r="AA6" s="104"/>
    </row>
    <row r="7" spans="1:27" x14ac:dyDescent="0.35">
      <c r="A7" s="104" t="s">
        <v>95</v>
      </c>
      <c r="B7" s="111">
        <f>'Option - Cap Rev Funding'!V56</f>
        <v>0</v>
      </c>
      <c r="C7" s="111">
        <f>'Option - Cap Rev Funding'!W56</f>
        <v>0</v>
      </c>
      <c r="D7" s="111">
        <f>'Option - Cap Rev Funding'!X56</f>
        <v>0</v>
      </c>
      <c r="E7" s="111">
        <f>'Option - Cap Rev Funding'!Y56</f>
        <v>0</v>
      </c>
      <c r="F7" s="111">
        <f>'Option - Cap Rev Funding'!Z56</f>
        <v>0</v>
      </c>
      <c r="G7" s="111">
        <f>'Option - Cap Rev Funding'!AA56</f>
        <v>0</v>
      </c>
      <c r="H7" s="111">
        <f>'Option - Cap Rev Funding'!AB56</f>
        <v>0</v>
      </c>
      <c r="I7" s="111">
        <f>'Option - Cap Rev Funding'!AC56</f>
        <v>0</v>
      </c>
      <c r="J7" s="111">
        <f>'Option - Cap Rev Funding'!AD56</f>
        <v>0</v>
      </c>
      <c r="K7" s="111">
        <f>'Option - Cap Rev Funding'!AE56</f>
        <v>0</v>
      </c>
      <c r="L7" s="111">
        <f>'Option - Cap Rev Funding'!AF56</f>
        <v>0</v>
      </c>
      <c r="M7" s="111">
        <f>'Option - Cap Rev Funding'!AG56</f>
        <v>0</v>
      </c>
      <c r="N7" s="111">
        <f>'Option - Cap Rev Funding'!AH56</f>
        <v>0</v>
      </c>
      <c r="O7" s="111">
        <f>'Option - Cap Rev Funding'!AI56</f>
        <v>0</v>
      </c>
      <c r="P7" s="111">
        <f>'Option - Cap Rev Funding'!AJ56</f>
        <v>0</v>
      </c>
      <c r="Q7" s="111">
        <f>'Option - Cap Rev Funding'!AK56</f>
        <v>0</v>
      </c>
      <c r="R7" s="111">
        <f>'Option - Cap Rev Funding'!AL56</f>
        <v>0</v>
      </c>
      <c r="S7" s="111">
        <f>'Option - Cap Rev Funding'!AM56</f>
        <v>0</v>
      </c>
      <c r="T7" s="111">
        <f>'Option - Cap Rev Funding'!AN56</f>
        <v>0</v>
      </c>
      <c r="U7" s="111">
        <f>'Option - Cap Rev Funding'!AO56</f>
        <v>0</v>
      </c>
      <c r="V7" s="111">
        <f>'Option - Cap Rev Funding'!AP56</f>
        <v>0</v>
      </c>
      <c r="W7" s="111">
        <f>'Option - Cap Rev Funding'!AQ56</f>
        <v>0</v>
      </c>
      <c r="X7" s="111">
        <f>'Option - Cap Rev Funding'!AR56</f>
        <v>0</v>
      </c>
      <c r="Y7" s="111">
        <f>'Option - Cap Rev Funding'!AS56</f>
        <v>0</v>
      </c>
      <c r="Z7" s="111">
        <f>'Option - Cap Rev Funding'!AT56</f>
        <v>0</v>
      </c>
      <c r="AA7" s="104"/>
    </row>
    <row r="8" spans="1:27" s="104" customFormat="1" x14ac:dyDescent="0.35">
      <c r="A8" s="104" t="s">
        <v>168</v>
      </c>
      <c r="B8" s="111">
        <f>'Option 5C'!U55</f>
        <v>116920.77294685991</v>
      </c>
      <c r="C8" s="111">
        <f>'Option 5C'!V55</f>
        <v>104798.71175523351</v>
      </c>
      <c r="D8" s="111">
        <f>'Option 5C'!W55</f>
        <v>920708.52560215129</v>
      </c>
      <c r="E8" s="111">
        <f>'Option 5C'!X55</f>
        <v>93007.286077813231</v>
      </c>
      <c r="F8" s="111">
        <f>'Option 5C'!Y55</f>
        <v>92967.3091918508</v>
      </c>
      <c r="G8" s="111">
        <f>'Option 5C'!Z55</f>
        <v>93838.112821543589</v>
      </c>
      <c r="H8" s="111">
        <f>'Option 5C'!AA55</f>
        <v>94549.996624499356</v>
      </c>
      <c r="I8" s="111">
        <f>'Option 5C'!AB55</f>
        <v>104798.03534628636</v>
      </c>
      <c r="J8" s="111">
        <f>'Option 5C'!AC55</f>
        <v>89423.46223560923</v>
      </c>
      <c r="K8" s="111">
        <f>'Option 5C'!AD55</f>
        <v>87887.501010855296</v>
      </c>
      <c r="L8" s="111">
        <f>'Option 5C'!AE55</f>
        <v>83847.629546165961</v>
      </c>
      <c r="M8" s="111">
        <f>'Option 5C'!AF55</f>
        <v>140333.79553540298</v>
      </c>
      <c r="N8" s="111">
        <f>'Option 5C'!AG55</f>
        <v>77927.381139118472</v>
      </c>
      <c r="O8" s="111">
        <f>'Option 5C'!AH55</f>
        <v>93064.502232648869</v>
      </c>
      <c r="P8" s="111">
        <f>'Option 5C'!AI55</f>
        <v>72746.0441448981</v>
      </c>
      <c r="Q8" s="111">
        <f>'Option 5C'!AJ55</f>
        <v>71496.538698929056</v>
      </c>
      <c r="R8" s="111">
        <f>'Option 5C'!AK55</f>
        <v>69819.305174490844</v>
      </c>
      <c r="S8" s="111">
        <f>'Option 5C'!AL55</f>
        <v>66742.783914610904</v>
      </c>
      <c r="T8" s="111">
        <f>'Option 5C'!AM55</f>
        <v>63393.974765888692</v>
      </c>
      <c r="U8" s="111">
        <f>'Option 5C'!AN55</f>
        <v>69353.589485686112</v>
      </c>
      <c r="V8" s="111">
        <f>'Option 5C'!AO55</f>
        <v>59178.953782714838</v>
      </c>
      <c r="W8" s="111">
        <f>'Option 5C'!AP55</f>
        <v>132551.47346066614</v>
      </c>
      <c r="X8" s="111">
        <f>'Option 5C'!AQ55</f>
        <v>55244.186592653132</v>
      </c>
      <c r="Y8" s="111">
        <f>'Option 5C'!AR55</f>
        <v>54295.297717429101</v>
      </c>
      <c r="Z8" s="111">
        <f>'Option 5C'!AS55</f>
        <v>51799.538691485679</v>
      </c>
    </row>
    <row r="9" spans="1:27" x14ac:dyDescent="0.35">
      <c r="A9" s="104" t="s">
        <v>166</v>
      </c>
      <c r="B9" s="111">
        <f>'Option 11A'!U55</f>
        <v>116920.77294685991</v>
      </c>
      <c r="C9" s="111">
        <f>'Option 11A'!V55</f>
        <v>104798.71175523351</v>
      </c>
      <c r="D9" s="111">
        <f>'Option 11A'!W55</f>
        <v>949729.43409972556</v>
      </c>
      <c r="E9" s="111">
        <f>'Option 11A'!X55</f>
        <v>90955.039631583102</v>
      </c>
      <c r="F9" s="111">
        <f>'Option 11A'!Y55</f>
        <v>90984.462383898965</v>
      </c>
      <c r="G9" s="111">
        <f>'Option 11A'!Z55</f>
        <v>91922.318804198832</v>
      </c>
      <c r="H9" s="111">
        <f>'Option 11A'!AA55</f>
        <v>92698.987912088953</v>
      </c>
      <c r="I9" s="111">
        <f>'Option 11A'!AB55</f>
        <v>103009.62113139709</v>
      </c>
      <c r="J9" s="111">
        <f>'Option 11A'!AC55</f>
        <v>87695.52579610268</v>
      </c>
      <c r="K9" s="111">
        <f>'Option 11A'!AD55</f>
        <v>86217.997204568775</v>
      </c>
      <c r="L9" s="111">
        <f>'Option 11A'!AE55</f>
        <v>82234.582390333569</v>
      </c>
      <c r="M9" s="111">
        <f>'Option 11A'!AF55</f>
        <v>138775.29586793209</v>
      </c>
      <c r="N9" s="111">
        <f>'Option 11A'!AG55</f>
        <v>76421.584358953347</v>
      </c>
      <c r="O9" s="111">
        <f>'Option 11A'!AH55</f>
        <v>91609.626116547312</v>
      </c>
      <c r="P9" s="111">
        <f>'Option 11A'!AI55</f>
        <v>71340.366738036697</v>
      </c>
      <c r="Q9" s="111">
        <f>'Option 11A'!AJ55</f>
        <v>70138.396276840736</v>
      </c>
      <c r="R9" s="111">
        <f>'Option 11A'!AK55</f>
        <v>68507.090273922411</v>
      </c>
      <c r="S9" s="111">
        <f>'Option 11A'!AL55</f>
        <v>65474.943430969914</v>
      </c>
      <c r="T9" s="111">
        <f>'Option 11A'!AM55</f>
        <v>62169.008115027827</v>
      </c>
      <c r="U9" s="111">
        <f>'Option 11A'!AN55</f>
        <v>68170.046827849525</v>
      </c>
      <c r="V9" s="111">
        <f>'Option 11A'!AO55</f>
        <v>58035.43430654423</v>
      </c>
      <c r="W9" s="111">
        <f>'Option 11A'!AP55</f>
        <v>131446.62372523558</v>
      </c>
      <c r="X9" s="111">
        <f>'Option 11A'!AQ55</f>
        <v>54176.698925570483</v>
      </c>
      <c r="Y9" s="111">
        <f>'Option 11A'!AR55</f>
        <v>53263.908667107695</v>
      </c>
      <c r="Z9" s="111">
        <f>'Option 11A'!AS55</f>
        <v>50803.027531754851</v>
      </c>
      <c r="AA9" s="104"/>
    </row>
    <row r="10" spans="1:27" x14ac:dyDescent="0.35">
      <c r="A10" s="104" t="s">
        <v>167</v>
      </c>
      <c r="B10" s="111">
        <f>'Option 11B'!V56</f>
        <v>966183.57487922709</v>
      </c>
      <c r="C10" s="111">
        <f>'Option 11B'!W56</f>
        <v>0</v>
      </c>
      <c r="D10" s="111">
        <f>'Option 11B'!X56</f>
        <v>591646.45469434699</v>
      </c>
      <c r="E10" s="111">
        <f>'Option 11B'!Y56</f>
        <v>90955.039631583102</v>
      </c>
      <c r="F10" s="111">
        <f>'Option 11B'!Z56</f>
        <v>90984.462383898965</v>
      </c>
      <c r="G10" s="111">
        <f>'Option 11B'!AA56</f>
        <v>91922.318804198832</v>
      </c>
      <c r="H10" s="111">
        <f>'Option 11B'!AB56</f>
        <v>92698.987912088953</v>
      </c>
      <c r="I10" s="111">
        <f>'Option 11B'!AC56</f>
        <v>103009.62113139709</v>
      </c>
      <c r="J10" s="111">
        <f>'Option 11B'!AD56</f>
        <v>87695.52579610268</v>
      </c>
      <c r="K10" s="111">
        <f>'Option 11B'!AE56</f>
        <v>86217.997204568775</v>
      </c>
      <c r="L10" s="111">
        <f>'Option 11B'!AF56</f>
        <v>82234.582390333569</v>
      </c>
      <c r="M10" s="111">
        <f>'Option 11B'!AG56</f>
        <v>138775.29586793209</v>
      </c>
      <c r="N10" s="111">
        <f>'Option 11B'!AH56</f>
        <v>76421.584358953347</v>
      </c>
      <c r="O10" s="111">
        <f>'Option 11B'!AI56</f>
        <v>91609.626116547312</v>
      </c>
      <c r="P10" s="111">
        <f>'Option 11B'!AJ56</f>
        <v>71340.366738036697</v>
      </c>
      <c r="Q10" s="111">
        <f>'Option 11B'!AK56</f>
        <v>70138.396276840736</v>
      </c>
      <c r="R10" s="111">
        <f>'Option 11B'!AL56</f>
        <v>68507.090273922411</v>
      </c>
      <c r="S10" s="111">
        <f>'Option 11B'!AM56</f>
        <v>65474.943430969914</v>
      </c>
      <c r="T10" s="111">
        <f>'Option 11B'!AN56</f>
        <v>62169.008115027827</v>
      </c>
      <c r="U10" s="111">
        <f>'Option 11B'!AO56</f>
        <v>68170.046827849525</v>
      </c>
      <c r="V10" s="111">
        <f>'Option 11B'!AP56</f>
        <v>58035.43430654423</v>
      </c>
      <c r="W10" s="111">
        <f>'Option 11B'!AQ56</f>
        <v>131446.62372523558</v>
      </c>
      <c r="X10" s="111">
        <f>'Option 11B'!AR56</f>
        <v>54176.698925570483</v>
      </c>
      <c r="Y10" s="111">
        <f>'Option 11B'!AS56</f>
        <v>53263.908667107695</v>
      </c>
      <c r="Z10" s="111">
        <f>'Option 11B'!AT56</f>
        <v>50803.027531754851</v>
      </c>
      <c r="AA10" s="104"/>
    </row>
    <row r="11" spans="1:27" s="104" customFormat="1" x14ac:dyDescent="0.35">
      <c r="A11" s="104" t="s">
        <v>169</v>
      </c>
      <c r="B11" s="111">
        <f>'Option 11C'!U55</f>
        <v>116920.77294685991</v>
      </c>
      <c r="C11" s="111">
        <f>'Option 11C'!V55</f>
        <v>104798.71175523351</v>
      </c>
      <c r="D11" s="111">
        <f>'Option 11C'!W55</f>
        <v>949729.43409972556</v>
      </c>
      <c r="E11" s="111">
        <f>'Option 11C'!X55</f>
        <v>90955.039631583102</v>
      </c>
      <c r="F11" s="111">
        <f>'Option 11C'!Y55</f>
        <v>90984.462383898965</v>
      </c>
      <c r="G11" s="111">
        <f>'Option 11C'!Z55</f>
        <v>91922.318804198832</v>
      </c>
      <c r="H11" s="111">
        <f>'Option 11C'!AA55</f>
        <v>92698.987912088953</v>
      </c>
      <c r="I11" s="111">
        <f>'Option 11C'!AB55</f>
        <v>103009.62113139709</v>
      </c>
      <c r="J11" s="111">
        <f>'Option 11C'!AC55</f>
        <v>87695.52579610268</v>
      </c>
      <c r="K11" s="111">
        <f>'Option 11C'!AD55</f>
        <v>86217.997204568775</v>
      </c>
      <c r="L11" s="111">
        <f>'Option 11C'!AE55</f>
        <v>82234.582390333569</v>
      </c>
      <c r="M11" s="111">
        <f>'Option 11C'!AF55</f>
        <v>138775.29586793209</v>
      </c>
      <c r="N11" s="111">
        <f>'Option 11C'!AG55</f>
        <v>76421.584358953347</v>
      </c>
      <c r="O11" s="111">
        <f>'Option 11C'!AH55</f>
        <v>91609.626116547312</v>
      </c>
      <c r="P11" s="111">
        <f>'Option 11C'!AI55</f>
        <v>71340.366738036697</v>
      </c>
      <c r="Q11" s="111">
        <f>'Option 11C'!AJ55</f>
        <v>70138.396276840736</v>
      </c>
      <c r="R11" s="111">
        <f>'Option 11C'!AK55</f>
        <v>68507.090273922411</v>
      </c>
      <c r="S11" s="111">
        <f>'Option 11C'!AL55</f>
        <v>65474.943430969914</v>
      </c>
      <c r="T11" s="111">
        <f>'Option 11C'!AM55</f>
        <v>62169.008115027827</v>
      </c>
      <c r="U11" s="111">
        <f>'Option 11C'!AN55</f>
        <v>68170.046827849525</v>
      </c>
      <c r="V11" s="111">
        <f>'Option 11C'!AO55</f>
        <v>58035.43430654423</v>
      </c>
      <c r="W11" s="111">
        <f>'Option 11C'!AP55</f>
        <v>131446.62372523558</v>
      </c>
      <c r="X11" s="111">
        <f>'Option 11C'!AQ55</f>
        <v>54176.698925570483</v>
      </c>
      <c r="Y11" s="111">
        <f>'Option 11C'!AR55</f>
        <v>53263.908667107695</v>
      </c>
      <c r="Z11" s="111">
        <f>'Option 11C'!AS55</f>
        <v>50803.027531754851</v>
      </c>
    </row>
    <row r="12" spans="1:27" x14ac:dyDescent="0.35">
      <c r="AA12" s="104"/>
    </row>
    <row r="13" spans="1:27" x14ac:dyDescent="0.35">
      <c r="AA13" s="104"/>
    </row>
    <row r="14" spans="1:27" x14ac:dyDescent="0.35">
      <c r="AA14" s="104"/>
    </row>
    <row r="16" spans="1:27" ht="23.5" x14ac:dyDescent="0.35">
      <c r="N16" s="113" t="s">
        <v>176</v>
      </c>
    </row>
  </sheetData>
  <pageMargins left="0.25" right="0.25" top="0.75" bottom="0.75" header="0.3" footer="0.3"/>
  <pageSetup paperSize="8" scale="76" fitToHeight="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39997558519241921"/>
    <pageSetUpPr fitToPage="1"/>
  </sheetPr>
  <dimension ref="A1:Z42"/>
  <sheetViews>
    <sheetView workbookViewId="0">
      <selection activeCell="L58" sqref="L58"/>
    </sheetView>
  </sheetViews>
  <sheetFormatPr defaultRowHeight="14.5" x14ac:dyDescent="0.35"/>
  <cols>
    <col min="1" max="1" width="26.1796875" customWidth="1"/>
    <col min="2" max="4" width="11.54296875" bestFit="1" customWidth="1"/>
    <col min="5" max="26" width="10" bestFit="1" customWidth="1"/>
  </cols>
  <sheetData>
    <row r="1" spans="1:26" s="104" customFormat="1" x14ac:dyDescent="0.35">
      <c r="A1" s="104" t="s">
        <v>163</v>
      </c>
      <c r="B1" s="104" t="s">
        <v>4</v>
      </c>
      <c r="C1" s="104" t="s">
        <v>5</v>
      </c>
      <c r="D1" s="104" t="s">
        <v>6</v>
      </c>
      <c r="E1" s="104" t="s">
        <v>7</v>
      </c>
      <c r="F1" s="104" t="s">
        <v>8</v>
      </c>
      <c r="G1" s="104" t="s">
        <v>9</v>
      </c>
      <c r="H1" s="104" t="s">
        <v>10</v>
      </c>
      <c r="I1" s="104" t="s">
        <v>11</v>
      </c>
      <c r="J1" s="104" t="s">
        <v>12</v>
      </c>
      <c r="K1" s="104" t="s">
        <v>13</v>
      </c>
      <c r="L1" s="104" t="s">
        <v>14</v>
      </c>
      <c r="M1" s="104" t="s">
        <v>15</v>
      </c>
      <c r="N1" s="104" t="s">
        <v>16</v>
      </c>
      <c r="O1" s="104" t="s">
        <v>17</v>
      </c>
      <c r="P1" s="104" t="s">
        <v>18</v>
      </c>
      <c r="Q1" s="104" t="s">
        <v>19</v>
      </c>
      <c r="R1" s="104" t="s">
        <v>20</v>
      </c>
      <c r="S1" s="104" t="s">
        <v>21</v>
      </c>
      <c r="T1" s="104" t="s">
        <v>22</v>
      </c>
      <c r="U1" s="104" t="s">
        <v>23</v>
      </c>
      <c r="V1" s="104" t="s">
        <v>24</v>
      </c>
      <c r="W1" s="104" t="s">
        <v>25</v>
      </c>
      <c r="X1" s="104" t="s">
        <v>26</v>
      </c>
      <c r="Y1" s="104" t="s">
        <v>27</v>
      </c>
      <c r="Z1" s="104" t="s">
        <v>28</v>
      </c>
    </row>
    <row r="2" spans="1:26" s="104" customFormat="1" x14ac:dyDescent="0.35">
      <c r="A2" s="104" t="s">
        <v>160</v>
      </c>
      <c r="B2" s="111">
        <f>+'DoMin Template'!T46</f>
        <v>0</v>
      </c>
      <c r="C2" s="111">
        <f>+'DoMin Template'!U46</f>
        <v>0</v>
      </c>
      <c r="D2" s="111">
        <f>+'DoMin Template'!V46</f>
        <v>0</v>
      </c>
      <c r="E2" s="111">
        <f>+'DoMin Template'!W46</f>
        <v>0</v>
      </c>
      <c r="F2" s="111">
        <f>+'DoMin Template'!X46</f>
        <v>0</v>
      </c>
      <c r="G2" s="111">
        <f>+'DoMin Template'!Y46</f>
        <v>0</v>
      </c>
      <c r="H2" s="111">
        <f>+'DoMin Template'!Z46</f>
        <v>0</v>
      </c>
      <c r="I2" s="111">
        <f>+'DoMin Template'!AA46</f>
        <v>0</v>
      </c>
      <c r="J2" s="111">
        <f>+'DoMin Template'!AB46</f>
        <v>0</v>
      </c>
      <c r="K2" s="111">
        <f>+'DoMin Template'!AC46</f>
        <v>0</v>
      </c>
      <c r="L2" s="111">
        <f>+'DoMin Template'!AD46</f>
        <v>0</v>
      </c>
      <c r="M2" s="111">
        <f>+'DoMin Template'!AE46</f>
        <v>0</v>
      </c>
      <c r="N2" s="111">
        <f>+'DoMin Template'!AF46</f>
        <v>0</v>
      </c>
      <c r="O2" s="111">
        <f>+'DoMin Template'!AG46</f>
        <v>0</v>
      </c>
      <c r="P2" s="111">
        <f>+'DoMin Template'!AH46</f>
        <v>0</v>
      </c>
      <c r="Q2" s="111">
        <f>+'DoMin Template'!AI46</f>
        <v>0</v>
      </c>
      <c r="R2" s="111">
        <f>+'DoMin Template'!AJ46</f>
        <v>0</v>
      </c>
      <c r="S2" s="111">
        <f>+'DoMin Template'!AK46</f>
        <v>0</v>
      </c>
      <c r="T2" s="111">
        <f>+'DoMin Template'!AL46</f>
        <v>0</v>
      </c>
      <c r="U2" s="111">
        <f>+'DoMin Template'!AM46</f>
        <v>0</v>
      </c>
      <c r="V2" s="111">
        <f>+'DoMin Template'!AN46</f>
        <v>0</v>
      </c>
      <c r="W2" s="111">
        <f>+'DoMin Template'!AO46</f>
        <v>0</v>
      </c>
      <c r="X2" s="111">
        <f>+'DoMin Template'!AP46</f>
        <v>0</v>
      </c>
      <c r="Y2" s="111">
        <f>+'DoMin Template'!AQ46</f>
        <v>0</v>
      </c>
      <c r="Z2" s="111">
        <f>+'DoMin Template'!AR46</f>
        <v>0</v>
      </c>
    </row>
    <row r="3" spans="1:26" s="104" customFormat="1" x14ac:dyDescent="0.35">
      <c r="A3" s="104" t="s">
        <v>161</v>
      </c>
      <c r="B3" s="111">
        <f>+'DoMin+BLM Template'!U49</f>
        <v>0</v>
      </c>
      <c r="C3" s="111">
        <f>+'DoMin+BLM Template'!V49</f>
        <v>0</v>
      </c>
      <c r="D3" s="111">
        <f>+'DoMin+BLM Template'!W49</f>
        <v>0</v>
      </c>
      <c r="E3" s="111">
        <f>+'DoMin+BLM Template'!X49</f>
        <v>0</v>
      </c>
      <c r="F3" s="111">
        <f>+'DoMin+BLM Template'!Y49</f>
        <v>0</v>
      </c>
      <c r="G3" s="111">
        <f>+'DoMin+BLM Template'!Z49</f>
        <v>0</v>
      </c>
      <c r="H3" s="111">
        <f>+'DoMin+BLM Template'!AA49</f>
        <v>0</v>
      </c>
      <c r="I3" s="111">
        <f>+'DoMin+BLM Template'!AB49</f>
        <v>0</v>
      </c>
      <c r="J3" s="111">
        <f>+'DoMin+BLM Template'!AC49</f>
        <v>0</v>
      </c>
      <c r="K3" s="111">
        <f>+'DoMin+BLM Template'!AD49</f>
        <v>0</v>
      </c>
      <c r="L3" s="111">
        <f>+'DoMin+BLM Template'!AE49</f>
        <v>0</v>
      </c>
      <c r="M3" s="111">
        <f>+'DoMin+BLM Template'!AF49</f>
        <v>0</v>
      </c>
      <c r="N3" s="111">
        <f>+'DoMin+BLM Template'!AG49</f>
        <v>0</v>
      </c>
      <c r="O3" s="111">
        <f>+'DoMin+BLM Template'!AH49</f>
        <v>0</v>
      </c>
      <c r="P3" s="111">
        <f>+'DoMin+BLM Template'!AI49</f>
        <v>0</v>
      </c>
      <c r="Q3" s="111">
        <f>+'DoMin+BLM Template'!AJ49</f>
        <v>0</v>
      </c>
      <c r="R3" s="111">
        <f>+'DoMin+BLM Template'!AK49</f>
        <v>0</v>
      </c>
      <c r="S3" s="111">
        <f>+'DoMin+BLM Template'!AL49</f>
        <v>0</v>
      </c>
      <c r="T3" s="111">
        <f>+'DoMin+BLM Template'!AM49</f>
        <v>0</v>
      </c>
      <c r="U3" s="111">
        <f>+'DoMin+BLM Template'!AN49</f>
        <v>0</v>
      </c>
      <c r="V3" s="111">
        <f>+'DoMin+BLM Template'!AO49</f>
        <v>0</v>
      </c>
      <c r="W3" s="111">
        <f>+'DoMin+BLM Template'!AP49</f>
        <v>0</v>
      </c>
      <c r="X3" s="111">
        <f>+'DoMin+BLM Template'!AQ49</f>
        <v>0</v>
      </c>
      <c r="Y3" s="111">
        <f>+'DoMin+BLM Template'!AR49</f>
        <v>0</v>
      </c>
      <c r="Z3" s="111">
        <f>+'DoMin+BLM Template'!AS49</f>
        <v>0</v>
      </c>
    </row>
    <row r="4" spans="1:26" s="104" customFormat="1" x14ac:dyDescent="0.35">
      <c r="A4" s="104" t="s">
        <v>92</v>
      </c>
      <c r="B4" s="111">
        <f>+'Option 4A'!V70+'Option 4A'!V85</f>
        <v>2265184.5410628021</v>
      </c>
      <c r="C4" s="111">
        <f>+'Option 4A'!W70+'Option 4A'!W85</f>
        <v>3001269.5745524988</v>
      </c>
      <c r="D4" s="111">
        <f>+'Option 4A'!X70+'Option 4A'!X85</f>
        <v>479481.76176017738</v>
      </c>
      <c r="E4" s="111">
        <f>+'Option 4A'!Y70+'Option 4A'!Y85</f>
        <v>231029.79186962391</v>
      </c>
      <c r="F4" s="111">
        <f>+'Option 4A'!Z70+'Option 4A'!Z85</f>
        <v>228898.82514215837</v>
      </c>
      <c r="G4" s="111">
        <f>+'Option 4A'!AA70+'Option 4A'!AA85</f>
        <v>228256.07828309081</v>
      </c>
      <c r="H4" s="111">
        <f>+'Option 4A'!AB70+'Option 4A'!AB85</f>
        <v>229248.4115207282</v>
      </c>
      <c r="I4" s="111">
        <f>+'Option 4A'!AC70+'Option 4A'!AC85</f>
        <v>240536.77572749142</v>
      </c>
      <c r="J4" s="111">
        <f>+'Option 4A'!AD70+'Option 4A'!AD85</f>
        <v>213950.81537368614</v>
      </c>
      <c r="K4" s="111">
        <f>+'Option 4A'!AE70+'Option 4A'!AE85</f>
        <v>208869.45900212388</v>
      </c>
      <c r="L4" s="111">
        <f>+'Option 4A'!AF70+'Option 4A'!AF85</f>
        <v>211403.69992253644</v>
      </c>
      <c r="M4" s="111">
        <f>+'Option 4A'!AG70+'Option 4A'!AG85</f>
        <v>287224.53999025462</v>
      </c>
      <c r="N4" s="111">
        <f>+'Option 4A'!AH70+'Option 4A'!AH85</f>
        <v>189581.41313317095</v>
      </c>
      <c r="O4" s="111">
        <f>+'Option 4A'!AI70+'Option 4A'!AI85</f>
        <v>208046.66682073355</v>
      </c>
      <c r="P4" s="111">
        <f>+'Option 4A'!AJ70+'Option 4A'!AJ85</f>
        <v>174049.12615666277</v>
      </c>
      <c r="Q4" s="111">
        <f>+'Option 4A'!AK70+'Option 4A'!AK85</f>
        <v>170221.67031356011</v>
      </c>
      <c r="R4" s="111">
        <f>+'Option 4A'!AL70+'Option 4A'!AL85</f>
        <v>165501.2237714376</v>
      </c>
      <c r="S4" s="111">
        <f>+'Option 4A'!AM70+'Option 4A'!AM85</f>
        <v>158564.58315403375</v>
      </c>
      <c r="T4" s="111">
        <f>+'Option 4A'!AN70+'Option 4A'!AN85</f>
        <v>153015.23975245954</v>
      </c>
      <c r="U4" s="111">
        <f>+'Option 4A'!AO70+'Option 4A'!AO85</f>
        <v>159183.22080077179</v>
      </c>
      <c r="V4" s="111">
        <f>+'Option 4A'!AP70+'Option 4A'!AP85</f>
        <v>155746.38151263181</v>
      </c>
      <c r="W4" s="111">
        <f>+'Option 4A'!AQ70+'Option 4A'!AQ85</f>
        <v>255983.59696069578</v>
      </c>
      <c r="X4" s="111">
        <f>+'Option 4A'!AR70+'Option 4A'!AR85</f>
        <v>132174.91775270979</v>
      </c>
      <c r="Y4" s="111">
        <f>+'Option 4A'!AS70+'Option 4A'!AS85</f>
        <v>129035.74831645227</v>
      </c>
      <c r="Z4" s="111">
        <f>+'Option 4A'!AT70+'Option 4A'!AT85</f>
        <v>-524086.79093595309</v>
      </c>
    </row>
    <row r="5" spans="1:26" s="104" customFormat="1" x14ac:dyDescent="0.35">
      <c r="A5" s="104" t="s">
        <v>93</v>
      </c>
      <c r="B5" s="111">
        <f>+'Option 4B'!V73+'Option 4B'!V86</f>
        <v>319320.77294685994</v>
      </c>
      <c r="C5" s="111">
        <f>+'Option 4B'!W73+'Option 4B'!W86</f>
        <v>3182588.1584167662</v>
      </c>
      <c r="D5" s="111">
        <f>+'Option 4B'!X73+'Option 4B'!X86</f>
        <v>654668.79931019433</v>
      </c>
      <c r="E5" s="111">
        <f>+'Option 4B'!Y73+'Option 4B'!Y86</f>
        <v>400292.63008220075</v>
      </c>
      <c r="F5" s="111">
        <f>+'Option 4B'!Z73+'Option 4B'!Z86</f>
        <v>392437.79926059005</v>
      </c>
      <c r="G5" s="111">
        <f>+'Option 4B'!AA73+'Option 4B'!AA86</f>
        <v>386264.74892891856</v>
      </c>
      <c r="H5" s="111">
        <f>+'Option 4B'!AB73+'Option 4B'!AB86</f>
        <v>381913.79378722847</v>
      </c>
      <c r="I5" s="111">
        <f>+'Option 4B'!AC73+'Option 4B'!AC86</f>
        <v>388039.56052604242</v>
      </c>
      <c r="J5" s="111">
        <f>+'Option 4B'!AD73+'Option 4B'!AD86</f>
        <v>356465.58329499146</v>
      </c>
      <c r="K5" s="111">
        <f>+'Option 4B'!AE73+'Option 4B'!AE86</f>
        <v>346564.88694541407</v>
      </c>
      <c r="L5" s="111">
        <f>+'Option 4B'!AF73+'Option 4B'!AF86</f>
        <v>344442.76073730958</v>
      </c>
      <c r="M5" s="111">
        <f>+'Option 4B'!AG73+'Option 4B'!AG86</f>
        <v>415764.69536684704</v>
      </c>
      <c r="N5" s="111">
        <f>+'Option 4B'!AH73+'Option 4B'!AH86</f>
        <v>313774.79997045832</v>
      </c>
      <c r="O5" s="111">
        <f>+'Option 4B'!AI73+'Option 4B'!AI86</f>
        <v>328040.27729154262</v>
      </c>
      <c r="P5" s="111">
        <f>+'Option 4B'!AJ73+'Option 4B'!AJ86</f>
        <v>289984.98168401449</v>
      </c>
      <c r="Q5" s="111">
        <f>+'Option 4B'!AK73+'Option 4B'!AK86</f>
        <v>282236.98966365843</v>
      </c>
      <c r="R5" s="111">
        <f>+'Option 4B'!AL73+'Option 4B'!AL86</f>
        <v>273728.58546235383</v>
      </c>
      <c r="S5" s="111">
        <f>+'Option 4B'!AM73+'Option 4B'!AM86</f>
        <v>263132.08237231034</v>
      </c>
      <c r="T5" s="111">
        <f>+'Option 4B'!AN73+'Option 4B'!AN86</f>
        <v>254046.6399633548</v>
      </c>
      <c r="U5" s="111">
        <f>+'Option 4B'!AO73+'Option 4B'!AO86</f>
        <v>256798.10023158847</v>
      </c>
      <c r="V5" s="111">
        <f>+'Option 4B'!AP73+'Option 4B'!AP86</f>
        <v>250060.27468250299</v>
      </c>
      <c r="W5" s="111">
        <f>+'Option 4B'!AQ73+'Option 4B'!AQ86</f>
        <v>347108.13142433943</v>
      </c>
      <c r="X5" s="111">
        <f>+'Option 4B'!AR73+'Option 4B'!AR86</f>
        <v>220217.94621999835</v>
      </c>
      <c r="Y5" s="111">
        <f>+'Option 4B'!AS73+'Option 4B'!AS86</f>
        <v>214101.4763041707</v>
      </c>
      <c r="Z5" s="111">
        <f>+'Option 4B'!AT73+'Option 4B'!AT86</f>
        <v>-15195.834642229427</v>
      </c>
    </row>
    <row r="6" spans="1:26" s="104" customFormat="1" x14ac:dyDescent="0.35">
      <c r="A6" s="104" t="s">
        <v>94</v>
      </c>
      <c r="B6" s="111">
        <f>+'Option 5A'!U55+'Option 5A'!U67</f>
        <v>136244.44444444447</v>
      </c>
      <c r="C6" s="111">
        <f>+'Option 5A'!V55+'Option 5A'!V67</f>
        <v>1876304.2311372496</v>
      </c>
      <c r="D6" s="111">
        <f>+'Option 5A'!W55+'Option 5A'!W67</f>
        <v>3021693.8641852424</v>
      </c>
      <c r="E6" s="111">
        <f>+'Option 5A'!X55+'Option 5A'!X67</f>
        <v>93007.286077813231</v>
      </c>
      <c r="F6" s="111">
        <f>+'Option 5A'!Y55+'Option 5A'!Y67</f>
        <v>92967.3091918508</v>
      </c>
      <c r="G6" s="111">
        <f>+'Option 5A'!Z55+'Option 5A'!Z67</f>
        <v>93838.112821543589</v>
      </c>
      <c r="H6" s="111">
        <f>+'Option 5A'!AA55+'Option 5A'!AA67</f>
        <v>94549.996624499356</v>
      </c>
      <c r="I6" s="111">
        <f>+'Option 5A'!AB55+'Option 5A'!AB67</f>
        <v>104798.03534628636</v>
      </c>
      <c r="J6" s="111">
        <f>+'Option 5A'!AC55+'Option 5A'!AC67</f>
        <v>89423.46223560923</v>
      </c>
      <c r="K6" s="111">
        <f>+'Option 5A'!AD55+'Option 5A'!AD67</f>
        <v>87887.501010855296</v>
      </c>
      <c r="L6" s="111">
        <f>+'Option 5A'!AE55+'Option 5A'!AE67</f>
        <v>83847.629546165961</v>
      </c>
      <c r="M6" s="111">
        <f>+'Option 5A'!AF55+'Option 5A'!AF67</f>
        <v>140333.79553540298</v>
      </c>
      <c r="N6" s="111">
        <f>+'Option 5A'!AG55+'Option 5A'!AG67</f>
        <v>77927.381139118472</v>
      </c>
      <c r="O6" s="111">
        <f>+'Option 5A'!AH55+'Option 5A'!AH67</f>
        <v>93064.502232648869</v>
      </c>
      <c r="P6" s="111">
        <f>+'Option 5A'!AI55+'Option 5A'!AI67</f>
        <v>72746.0441448981</v>
      </c>
      <c r="Q6" s="111">
        <f>+'Option 5A'!AJ55+'Option 5A'!AJ67</f>
        <v>71496.538698929056</v>
      </c>
      <c r="R6" s="111">
        <f>+'Option 5A'!AK55+'Option 5A'!AK67</f>
        <v>69819.305174490844</v>
      </c>
      <c r="S6" s="111">
        <f>+'Option 5A'!AL55+'Option 5A'!AL67</f>
        <v>66742.783914610904</v>
      </c>
      <c r="T6" s="111">
        <f>+'Option 5A'!AM55+'Option 5A'!AM67</f>
        <v>63393.974765888692</v>
      </c>
      <c r="U6" s="111">
        <f>+'Option 5A'!AN55+'Option 5A'!AN67</f>
        <v>69353.589485686112</v>
      </c>
      <c r="V6" s="111">
        <f>+'Option 5A'!AO55+'Option 5A'!AO67</f>
        <v>59178.953782714838</v>
      </c>
      <c r="W6" s="111">
        <f>+'Option 5A'!AP55+'Option 5A'!AP67</f>
        <v>132551.47346066614</v>
      </c>
      <c r="X6" s="111">
        <f>+'Option 5A'!AQ55+'Option 5A'!AQ67</f>
        <v>55244.186592653132</v>
      </c>
      <c r="Y6" s="111">
        <f>+'Option 5A'!AR55+'Option 5A'!AR67</f>
        <v>54295.297717429101</v>
      </c>
      <c r="Z6" s="111">
        <f>+'Option 5A'!AS55+'Option 5A'!AS67</f>
        <v>51799.538691485679</v>
      </c>
    </row>
    <row r="7" spans="1:26" s="104" customFormat="1" x14ac:dyDescent="0.35">
      <c r="A7" s="104" t="s">
        <v>95</v>
      </c>
      <c r="B7" s="111">
        <f>+'Option - Cap Rev Funding'!V56+'Option - Cap Rev Funding'!V70</f>
        <v>0</v>
      </c>
      <c r="C7" s="111">
        <f>+'Option - Cap Rev Funding'!W56+'Option - Cap Rev Funding'!W70</f>
        <v>0</v>
      </c>
      <c r="D7" s="111">
        <f>+'Option - Cap Rev Funding'!X56+'Option - Cap Rev Funding'!X70</f>
        <v>0</v>
      </c>
      <c r="E7" s="111">
        <f>+'Option - Cap Rev Funding'!Y56+'Option - Cap Rev Funding'!Y70</f>
        <v>0</v>
      </c>
      <c r="F7" s="111">
        <f>+'Option - Cap Rev Funding'!Z56+'Option - Cap Rev Funding'!Z70</f>
        <v>0</v>
      </c>
      <c r="G7" s="111">
        <f>+'Option - Cap Rev Funding'!AA56+'Option - Cap Rev Funding'!AA70</f>
        <v>0</v>
      </c>
      <c r="H7" s="111">
        <f>+'Option - Cap Rev Funding'!AB56+'Option - Cap Rev Funding'!AB70</f>
        <v>0</v>
      </c>
      <c r="I7" s="111">
        <f>+'Option - Cap Rev Funding'!AC56+'Option - Cap Rev Funding'!AC70</f>
        <v>0</v>
      </c>
      <c r="J7" s="111">
        <f>+'Option - Cap Rev Funding'!AD56+'Option - Cap Rev Funding'!AD70</f>
        <v>0</v>
      </c>
      <c r="K7" s="111">
        <f>+'Option - Cap Rev Funding'!AE56+'Option - Cap Rev Funding'!AE70</f>
        <v>0</v>
      </c>
      <c r="L7" s="111">
        <f>+'Option - Cap Rev Funding'!AF56+'Option - Cap Rev Funding'!AF70</f>
        <v>0</v>
      </c>
      <c r="M7" s="111">
        <f>+'Option - Cap Rev Funding'!AG56+'Option - Cap Rev Funding'!AG70</f>
        <v>0</v>
      </c>
      <c r="N7" s="111">
        <f>+'Option - Cap Rev Funding'!AH56+'Option - Cap Rev Funding'!AH70</f>
        <v>0</v>
      </c>
      <c r="O7" s="111">
        <f>+'Option - Cap Rev Funding'!AI56+'Option - Cap Rev Funding'!AI70</f>
        <v>0</v>
      </c>
      <c r="P7" s="111">
        <f>+'Option - Cap Rev Funding'!AJ56+'Option - Cap Rev Funding'!AJ70</f>
        <v>0</v>
      </c>
      <c r="Q7" s="111">
        <f>+'Option - Cap Rev Funding'!AK56+'Option - Cap Rev Funding'!AK70</f>
        <v>0</v>
      </c>
      <c r="R7" s="111">
        <f>+'Option - Cap Rev Funding'!AL56+'Option - Cap Rev Funding'!AL70</f>
        <v>0</v>
      </c>
      <c r="S7" s="111">
        <f>+'Option - Cap Rev Funding'!AM56+'Option - Cap Rev Funding'!AM70</f>
        <v>0</v>
      </c>
      <c r="T7" s="111">
        <f>+'Option - Cap Rev Funding'!AN56+'Option - Cap Rev Funding'!AN70</f>
        <v>0</v>
      </c>
      <c r="U7" s="111">
        <f>+'Option - Cap Rev Funding'!AO56+'Option - Cap Rev Funding'!AO70</f>
        <v>0</v>
      </c>
      <c r="V7" s="111">
        <f>+'Option - Cap Rev Funding'!AP56+'Option - Cap Rev Funding'!AP70</f>
        <v>0</v>
      </c>
      <c r="W7" s="111">
        <f>+'Option - Cap Rev Funding'!AQ56+'Option - Cap Rev Funding'!AQ70</f>
        <v>0</v>
      </c>
      <c r="X7" s="111">
        <f>+'Option - Cap Rev Funding'!AR56+'Option - Cap Rev Funding'!AR70</f>
        <v>0</v>
      </c>
      <c r="Y7" s="111">
        <f>+'Option - Cap Rev Funding'!AS56+'Option - Cap Rev Funding'!AS70</f>
        <v>0</v>
      </c>
      <c r="Z7" s="111">
        <f>+'Option - Cap Rev Funding'!AT56+'Option - Cap Rev Funding'!AT70</f>
        <v>0</v>
      </c>
    </row>
    <row r="8" spans="1:26" s="104" customFormat="1" x14ac:dyDescent="0.35">
      <c r="A8" s="104" t="s">
        <v>168</v>
      </c>
      <c r="B8" s="111">
        <f>+'Option 5C'!U55+'Option 5C'!U67</f>
        <v>136244.44444444447</v>
      </c>
      <c r="C8" s="111">
        <f>+'Option 5C'!V55+'Option 5C'!V67</f>
        <v>1876304.2311372496</v>
      </c>
      <c r="D8" s="111">
        <f>+'Option 5C'!W55+'Option 5C'!W67</f>
        <v>3021693.8641852424</v>
      </c>
      <c r="E8" s="111">
        <f>+'Option 5C'!X55+'Option 5C'!X67</f>
        <v>93007.286077813231</v>
      </c>
      <c r="F8" s="111">
        <f>+'Option 5C'!Y55+'Option 5C'!Y67</f>
        <v>92967.3091918508</v>
      </c>
      <c r="G8" s="111">
        <f>+'Option 5C'!Z55+'Option 5C'!Z67</f>
        <v>93838.112821543589</v>
      </c>
      <c r="H8" s="111">
        <f>+'Option 5C'!AA55+'Option 5C'!AA67</f>
        <v>94549.996624499356</v>
      </c>
      <c r="I8" s="111">
        <f>+'Option 5C'!AB55+'Option 5C'!AB67</f>
        <v>104798.03534628636</v>
      </c>
      <c r="J8" s="111">
        <f>+'Option 5C'!AC55+'Option 5C'!AC67</f>
        <v>89423.46223560923</v>
      </c>
      <c r="K8" s="111">
        <f>+'Option 5C'!AD55+'Option 5C'!AD67</f>
        <v>87887.501010855296</v>
      </c>
      <c r="L8" s="111">
        <f>+'Option 5C'!AE55+'Option 5C'!AE67</f>
        <v>83847.629546165961</v>
      </c>
      <c r="M8" s="111">
        <f>+'Option 5C'!AF55+'Option 5C'!AF67</f>
        <v>140333.79553540298</v>
      </c>
      <c r="N8" s="111">
        <f>+'Option 5C'!AG55+'Option 5C'!AG67</f>
        <v>77927.381139118472</v>
      </c>
      <c r="O8" s="111">
        <f>+'Option 5C'!AH55+'Option 5C'!AH67</f>
        <v>93064.502232648869</v>
      </c>
      <c r="P8" s="111">
        <f>+'Option 5C'!AI55+'Option 5C'!AI67</f>
        <v>72746.0441448981</v>
      </c>
      <c r="Q8" s="111">
        <f>+'Option 5C'!AJ55+'Option 5C'!AJ67</f>
        <v>71496.538698929056</v>
      </c>
      <c r="R8" s="111">
        <f>+'Option 5C'!AK55+'Option 5C'!AK67</f>
        <v>69819.305174490844</v>
      </c>
      <c r="S8" s="111">
        <f>+'Option 5C'!AL55+'Option 5C'!AL67</f>
        <v>66742.783914610904</v>
      </c>
      <c r="T8" s="111">
        <f>+'Option 5C'!AM55+'Option 5C'!AM67</f>
        <v>63393.974765888692</v>
      </c>
      <c r="U8" s="111">
        <f>+'Option 5C'!AN55+'Option 5C'!AN67</f>
        <v>69353.589485686112</v>
      </c>
      <c r="V8" s="111">
        <f>+'Option 5C'!AO55+'Option 5C'!AO67</f>
        <v>59178.953782714838</v>
      </c>
      <c r="W8" s="111">
        <f>+'Option 5C'!AP55+'Option 5C'!AP67</f>
        <v>132551.47346066614</v>
      </c>
      <c r="X8" s="111">
        <f>+'Option 5C'!AQ55+'Option 5C'!AQ67</f>
        <v>55244.186592653132</v>
      </c>
      <c r="Y8" s="111">
        <f>+'Option 5C'!AR55+'Option 5C'!AR67</f>
        <v>54295.297717429101</v>
      </c>
      <c r="Z8" s="111">
        <f>+'Option 5C'!AS55+'Option 5C'!AS67</f>
        <v>51799.538691485679</v>
      </c>
    </row>
    <row r="9" spans="1:26" s="104" customFormat="1" x14ac:dyDescent="0.35">
      <c r="A9" s="104" t="s">
        <v>166</v>
      </c>
      <c r="B9" s="111">
        <f>+'Option 11A'!U55+'Option 11A'!U71</f>
        <v>229964.25120772948</v>
      </c>
      <c r="C9" s="111">
        <f>+'Option 11A'!V55+'Option 11A'!V71</f>
        <v>4562635.3007071353</v>
      </c>
      <c r="D9" s="111">
        <f>+'Option 11A'!W55+'Option 11A'!W71</f>
        <v>2284878.8290709215</v>
      </c>
      <c r="E9" s="111">
        <f>+'Option 11A'!X55+'Option 11A'!X71</f>
        <v>90955.039631583102</v>
      </c>
      <c r="F9" s="111">
        <f>+'Option 11A'!Y55+'Option 11A'!Y71</f>
        <v>90984.462383898965</v>
      </c>
      <c r="G9" s="111">
        <f>+'Option 11A'!Z55+'Option 11A'!Z71</f>
        <v>91922.318804198832</v>
      </c>
      <c r="H9" s="111">
        <f>+'Option 11A'!AA55+'Option 11A'!AA71</f>
        <v>92698.987912088953</v>
      </c>
      <c r="I9" s="111">
        <f>+'Option 11A'!AB55+'Option 11A'!AB71</f>
        <v>103009.62113139709</v>
      </c>
      <c r="J9" s="111">
        <f>+'Option 11A'!AC55+'Option 11A'!AC71</f>
        <v>87695.52579610268</v>
      </c>
      <c r="K9" s="111">
        <f>+'Option 11A'!AD55+'Option 11A'!AD71</f>
        <v>86217.997204568775</v>
      </c>
      <c r="L9" s="111">
        <f>+'Option 11A'!AE55+'Option 11A'!AE71</f>
        <v>82234.582390333569</v>
      </c>
      <c r="M9" s="111">
        <f>+'Option 11A'!AF55+'Option 11A'!AF71</f>
        <v>138775.29586793209</v>
      </c>
      <c r="N9" s="111">
        <f>+'Option 11A'!AG55+'Option 11A'!AG71</f>
        <v>76421.584358953347</v>
      </c>
      <c r="O9" s="111">
        <f>+'Option 11A'!AH55+'Option 11A'!AH71</f>
        <v>91609.626116547312</v>
      </c>
      <c r="P9" s="111">
        <f>+'Option 11A'!AI55+'Option 11A'!AI71</f>
        <v>71340.366738036697</v>
      </c>
      <c r="Q9" s="111">
        <f>+'Option 11A'!AJ55+'Option 11A'!AJ71</f>
        <v>70138.396276840736</v>
      </c>
      <c r="R9" s="111">
        <f>+'Option 11A'!AK55+'Option 11A'!AK71</f>
        <v>68507.090273922411</v>
      </c>
      <c r="S9" s="111">
        <f>+'Option 11A'!AL55+'Option 11A'!AL71</f>
        <v>65474.943430969914</v>
      </c>
      <c r="T9" s="111">
        <f>+'Option 11A'!AM55+'Option 11A'!AM71</f>
        <v>62169.008115027827</v>
      </c>
      <c r="U9" s="111">
        <f>+'Option 11A'!AN55+'Option 11A'!AN71</f>
        <v>68170.046827849525</v>
      </c>
      <c r="V9" s="111">
        <f>+'Option 11A'!AO55+'Option 11A'!AO71</f>
        <v>58035.43430654423</v>
      </c>
      <c r="W9" s="111">
        <f>+'Option 11A'!AP55+'Option 11A'!AP71</f>
        <v>131446.62372523558</v>
      </c>
      <c r="X9" s="111">
        <f>+'Option 11A'!AQ55+'Option 11A'!AQ71</f>
        <v>54176.698925570483</v>
      </c>
      <c r="Y9" s="111">
        <f>+'Option 11A'!AR55+'Option 11A'!AR71</f>
        <v>53263.908667107695</v>
      </c>
      <c r="Z9" s="111">
        <f>+'Option 11A'!AS55+'Option 11A'!AS71</f>
        <v>50803.027531754851</v>
      </c>
    </row>
    <row r="10" spans="1:26" s="104" customFormat="1" x14ac:dyDescent="0.35">
      <c r="A10" s="104" t="s">
        <v>167</v>
      </c>
      <c r="B10" s="111">
        <f>+'Option 11B'!V56+'Option 11B'!V73</f>
        <v>1079227.0531400966</v>
      </c>
      <c r="C10" s="111">
        <f>+'Option 11B'!W56+'Option 11B'!W73</f>
        <v>4457836.5889519015</v>
      </c>
      <c r="D10" s="111">
        <f>+'Option 11B'!X56+'Option 11B'!X73</f>
        <v>1926795.8496655431</v>
      </c>
      <c r="E10" s="111">
        <f>+'Option 11B'!Y56+'Option 11B'!Y73</f>
        <v>90955.039631583102</v>
      </c>
      <c r="F10" s="111">
        <f>+'Option 11B'!Z56+'Option 11B'!Z73</f>
        <v>90984.462383898965</v>
      </c>
      <c r="G10" s="111">
        <f>+'Option 11B'!AA56+'Option 11B'!AA73</f>
        <v>91922.318804198832</v>
      </c>
      <c r="H10" s="111">
        <f>+'Option 11B'!AB56+'Option 11B'!AB73</f>
        <v>92698.987912088953</v>
      </c>
      <c r="I10" s="111">
        <f>+'Option 11B'!AC56+'Option 11B'!AC73</f>
        <v>103009.62113139709</v>
      </c>
      <c r="J10" s="111">
        <f>+'Option 11B'!AD56+'Option 11B'!AD73</f>
        <v>87695.52579610268</v>
      </c>
      <c r="K10" s="111">
        <f>+'Option 11B'!AE56+'Option 11B'!AE73</f>
        <v>86217.997204568775</v>
      </c>
      <c r="L10" s="111">
        <f>+'Option 11B'!AF56+'Option 11B'!AF73</f>
        <v>82234.582390333569</v>
      </c>
      <c r="M10" s="111">
        <f>+'Option 11B'!AG56+'Option 11B'!AG73</f>
        <v>138775.29586793209</v>
      </c>
      <c r="N10" s="111">
        <f>+'Option 11B'!AH56+'Option 11B'!AH73</f>
        <v>76421.584358953347</v>
      </c>
      <c r="O10" s="111">
        <f>+'Option 11B'!AI56+'Option 11B'!AI73</f>
        <v>91609.626116547312</v>
      </c>
      <c r="P10" s="111">
        <f>+'Option 11B'!AJ56+'Option 11B'!AJ73</f>
        <v>71340.366738036697</v>
      </c>
      <c r="Q10" s="111">
        <f>+'Option 11B'!AK56+'Option 11B'!AK73</f>
        <v>70138.396276840736</v>
      </c>
      <c r="R10" s="111">
        <f>+'Option 11B'!AL56+'Option 11B'!AL73</f>
        <v>68507.090273922411</v>
      </c>
      <c r="S10" s="111">
        <f>+'Option 11B'!AM56+'Option 11B'!AM73</f>
        <v>65474.943430969914</v>
      </c>
      <c r="T10" s="111">
        <f>+'Option 11B'!AN56+'Option 11B'!AN73</f>
        <v>62169.008115027827</v>
      </c>
      <c r="U10" s="111">
        <f>+'Option 11B'!AO56+'Option 11B'!AO73</f>
        <v>68170.046827849525</v>
      </c>
      <c r="V10" s="111">
        <f>+'Option 11B'!AP56+'Option 11B'!AP73</f>
        <v>58035.43430654423</v>
      </c>
      <c r="W10" s="111">
        <f>+'Option 11B'!AQ56+'Option 11B'!AQ73</f>
        <v>131446.62372523558</v>
      </c>
      <c r="X10" s="111">
        <f>+'Option 11B'!AR56+'Option 11B'!AR73</f>
        <v>54176.698925570483</v>
      </c>
      <c r="Y10" s="111">
        <f>+'Option 11B'!AS56+'Option 11B'!AS73</f>
        <v>53263.908667107695</v>
      </c>
      <c r="Z10" s="111">
        <f>+'Option 11B'!AT56+'Option 11B'!AT73</f>
        <v>-706766.8443684571</v>
      </c>
    </row>
    <row r="11" spans="1:26" s="104" customFormat="1" x14ac:dyDescent="0.35">
      <c r="A11" s="104" t="s">
        <v>169</v>
      </c>
      <c r="B11" s="111">
        <f>+'Option 11C'!U55+'Option 11C'!U71</f>
        <v>229964.25120772948</v>
      </c>
      <c r="C11" s="111">
        <f>+'Option 11C'!V55+'Option 11C'!V71</f>
        <v>4562635.3007071353</v>
      </c>
      <c r="D11" s="111">
        <f>+'Option 11C'!W55+'Option 11C'!W71</f>
        <v>2284878.8290709215</v>
      </c>
      <c r="E11" s="111">
        <f>+'Option 11C'!X55+'Option 11C'!X71</f>
        <v>90955.039631583102</v>
      </c>
      <c r="F11" s="111">
        <f>+'Option 11C'!Y55+'Option 11C'!Y71</f>
        <v>90984.462383898965</v>
      </c>
      <c r="G11" s="111">
        <f>+'Option 11C'!Z55+'Option 11C'!Z71</f>
        <v>91922.318804198832</v>
      </c>
      <c r="H11" s="111">
        <f>+'Option 11C'!AA55+'Option 11C'!AA71</f>
        <v>92698.987912088953</v>
      </c>
      <c r="I11" s="111">
        <f>+'Option 11C'!AB55+'Option 11C'!AB71</f>
        <v>103009.62113139709</v>
      </c>
      <c r="J11" s="111">
        <f>+'Option 11C'!AC55+'Option 11C'!AC71</f>
        <v>87695.52579610268</v>
      </c>
      <c r="K11" s="111">
        <f>+'Option 11C'!AD55+'Option 11C'!AD71</f>
        <v>86217.997204568775</v>
      </c>
      <c r="L11" s="111">
        <f>+'Option 11C'!AE55+'Option 11C'!AE71</f>
        <v>82234.582390333569</v>
      </c>
      <c r="M11" s="111">
        <f>+'Option 11C'!AF55+'Option 11C'!AF71</f>
        <v>138775.29586793209</v>
      </c>
      <c r="N11" s="111">
        <f>+'Option 11C'!AG55+'Option 11C'!AG71</f>
        <v>76421.584358953347</v>
      </c>
      <c r="O11" s="111">
        <f>+'Option 11C'!AH55+'Option 11C'!AH71</f>
        <v>91609.626116547312</v>
      </c>
      <c r="P11" s="111">
        <f>+'Option 11C'!AI55+'Option 11C'!AI71</f>
        <v>71340.366738036697</v>
      </c>
      <c r="Q11" s="111">
        <f>+'Option 11C'!AJ55+'Option 11C'!AJ71</f>
        <v>70138.396276840736</v>
      </c>
      <c r="R11" s="111">
        <f>+'Option 11C'!AK55+'Option 11C'!AK71</f>
        <v>68507.090273922411</v>
      </c>
      <c r="S11" s="111">
        <f>+'Option 11C'!AL55+'Option 11C'!AL71</f>
        <v>65474.943430969914</v>
      </c>
      <c r="T11" s="111">
        <f>+'Option 11C'!AM55+'Option 11C'!AM71</f>
        <v>62169.008115027827</v>
      </c>
      <c r="U11" s="111">
        <f>+'Option 11C'!AN55+'Option 11C'!AN71</f>
        <v>68170.046827849525</v>
      </c>
      <c r="V11" s="111">
        <f>+'Option 11C'!AO55+'Option 11C'!AO71</f>
        <v>58035.43430654423</v>
      </c>
      <c r="W11" s="111">
        <f>+'Option 11C'!AP55+'Option 11C'!AP71</f>
        <v>131446.62372523558</v>
      </c>
      <c r="X11" s="111">
        <f>+'Option 11C'!AQ55+'Option 11C'!AQ71</f>
        <v>54176.698925570483</v>
      </c>
      <c r="Y11" s="111">
        <f>+'Option 11C'!AR55+'Option 11C'!AR71</f>
        <v>53263.908667107695</v>
      </c>
      <c r="Z11" s="111">
        <f>+'Option 11C'!AS55+'Option 11C'!AS71</f>
        <v>50803.027531754851</v>
      </c>
    </row>
    <row r="14" spans="1:26" x14ac:dyDescent="0.35">
      <c r="A14" s="104"/>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row>
    <row r="40" spans="1:26" s="104" customFormat="1" x14ac:dyDescent="0.35">
      <c r="A40" s="104" t="s">
        <v>163</v>
      </c>
      <c r="B40" s="104" t="s">
        <v>4</v>
      </c>
      <c r="C40" s="104" t="s">
        <v>5</v>
      </c>
      <c r="D40" s="104" t="s">
        <v>6</v>
      </c>
      <c r="E40" s="104" t="s">
        <v>7</v>
      </c>
      <c r="F40" s="104" t="s">
        <v>8</v>
      </c>
      <c r="G40" s="104" t="s">
        <v>9</v>
      </c>
      <c r="H40" s="104" t="s">
        <v>10</v>
      </c>
      <c r="I40" s="104" t="s">
        <v>11</v>
      </c>
      <c r="J40" s="104" t="s">
        <v>12</v>
      </c>
      <c r="K40" s="104" t="s">
        <v>13</v>
      </c>
      <c r="L40" s="104" t="s">
        <v>14</v>
      </c>
      <c r="M40" s="104" t="s">
        <v>15</v>
      </c>
      <c r="N40" s="104" t="s">
        <v>16</v>
      </c>
      <c r="O40" s="104" t="s">
        <v>17</v>
      </c>
      <c r="P40" s="104" t="s">
        <v>18</v>
      </c>
      <c r="Q40" s="104" t="s">
        <v>19</v>
      </c>
      <c r="R40" s="104" t="s">
        <v>20</v>
      </c>
      <c r="S40" s="104" t="s">
        <v>21</v>
      </c>
      <c r="T40" s="104" t="s">
        <v>22</v>
      </c>
      <c r="U40" s="104" t="s">
        <v>23</v>
      </c>
      <c r="V40" s="104" t="s">
        <v>24</v>
      </c>
      <c r="W40" s="104" t="s">
        <v>25</v>
      </c>
      <c r="X40" s="104" t="s">
        <v>26</v>
      </c>
      <c r="Y40" s="104" t="s">
        <v>27</v>
      </c>
      <c r="Z40" s="104" t="s">
        <v>28</v>
      </c>
    </row>
    <row r="41" spans="1:26" x14ac:dyDescent="0.35">
      <c r="A41" s="104" t="s">
        <v>177</v>
      </c>
      <c r="B41" s="111">
        <f>+'Option 5C'!U55</f>
        <v>116920.77294685991</v>
      </c>
      <c r="C41" s="111">
        <f>+'Option 5C'!V55</f>
        <v>104798.71175523351</v>
      </c>
      <c r="D41" s="111">
        <f>+'Option 5C'!W55</f>
        <v>920708.52560215129</v>
      </c>
      <c r="E41" s="111">
        <f>+'Option 5C'!X55</f>
        <v>93007.286077813231</v>
      </c>
      <c r="F41" s="111">
        <f>+'Option 5C'!Y55</f>
        <v>92967.3091918508</v>
      </c>
      <c r="G41" s="111">
        <f>+'Option 5C'!Z55</f>
        <v>93838.112821543589</v>
      </c>
      <c r="H41" s="111">
        <f>+'Option 5C'!AA55</f>
        <v>94549.996624499356</v>
      </c>
      <c r="I41" s="111">
        <f>+'Option 5C'!AB55</f>
        <v>104798.03534628636</v>
      </c>
      <c r="J41" s="111">
        <f>+'Option 5C'!AC55</f>
        <v>89423.46223560923</v>
      </c>
      <c r="K41" s="111">
        <f>+'Option 5C'!AD55</f>
        <v>87887.501010855296</v>
      </c>
      <c r="L41" s="111">
        <f>+'Option 5C'!AE55</f>
        <v>83847.629546165961</v>
      </c>
      <c r="M41" s="111">
        <f>+'Option 5C'!AF55</f>
        <v>140333.79553540298</v>
      </c>
      <c r="N41" s="111">
        <f>+'Option 5C'!AG55</f>
        <v>77927.381139118472</v>
      </c>
      <c r="O41" s="111">
        <f>+'Option 5C'!AH55</f>
        <v>93064.502232648869</v>
      </c>
      <c r="P41" s="111">
        <f>+'Option 5C'!AI55</f>
        <v>72746.0441448981</v>
      </c>
      <c r="Q41" s="111">
        <f>+'Option 5C'!AJ55</f>
        <v>71496.538698929056</v>
      </c>
      <c r="R41" s="111">
        <f>+'Option 5C'!AK55</f>
        <v>69819.305174490844</v>
      </c>
      <c r="S41" s="111">
        <f>+'Option 5C'!AL55</f>
        <v>66742.783914610904</v>
      </c>
      <c r="T41" s="111">
        <f>+'Option 5C'!AM55</f>
        <v>63393.974765888692</v>
      </c>
      <c r="U41" s="111">
        <f>+'Option 5C'!AN55</f>
        <v>69353.589485686112</v>
      </c>
      <c r="V41" s="111">
        <f>+'Option 5C'!AO55</f>
        <v>59178.953782714838</v>
      </c>
      <c r="W41" s="111">
        <f>+'Option 5C'!AP55</f>
        <v>132551.47346066614</v>
      </c>
      <c r="X41" s="111">
        <f>+'Option 5C'!AQ55</f>
        <v>55244.186592653132</v>
      </c>
      <c r="Y41" s="111">
        <f>+'Option 5C'!AR55</f>
        <v>54295.297717429101</v>
      </c>
      <c r="Z41" s="111">
        <f>+'Option 5C'!AS55</f>
        <v>51799.538691485679</v>
      </c>
    </row>
    <row r="42" spans="1:26" x14ac:dyDescent="0.35">
      <c r="A42" s="104" t="s">
        <v>178</v>
      </c>
      <c r="B42" s="112">
        <f>+'Option 5C'!U67</f>
        <v>19323.671497584543</v>
      </c>
      <c r="C42" s="112">
        <f>+'Option 5C'!V67</f>
        <v>1771505.519382016</v>
      </c>
      <c r="D42" s="112">
        <f>+'Option 5C'!W67</f>
        <v>2100985.3385830913</v>
      </c>
      <c r="E42" s="112">
        <f>+'Option 5C'!X67</f>
        <v>0</v>
      </c>
      <c r="F42" s="112">
        <f>+'Option 5C'!Y67</f>
        <v>0</v>
      </c>
      <c r="G42" s="112">
        <f>+'Option 5C'!Z67</f>
        <v>0</v>
      </c>
      <c r="H42" s="112">
        <f>+'Option 5C'!AA67</f>
        <v>0</v>
      </c>
      <c r="I42" s="112">
        <f>+'Option 5C'!AB67</f>
        <v>0</v>
      </c>
      <c r="J42" s="112">
        <f>+'Option 5C'!AC67</f>
        <v>0</v>
      </c>
      <c r="K42" s="112">
        <f>+'Option 5C'!AD67</f>
        <v>0</v>
      </c>
      <c r="L42" s="112">
        <f>+'Option 5C'!AE67</f>
        <v>0</v>
      </c>
      <c r="M42" s="112">
        <f>+'Option 5C'!AF67</f>
        <v>0</v>
      </c>
      <c r="N42" s="112">
        <f>+'Option 5C'!AG67</f>
        <v>0</v>
      </c>
      <c r="O42" s="112">
        <f>+'Option 5C'!AH67</f>
        <v>0</v>
      </c>
      <c r="P42" s="112">
        <f>+'Option 5C'!AI67</f>
        <v>0</v>
      </c>
      <c r="Q42" s="112">
        <f>+'Option 5C'!AJ67</f>
        <v>0</v>
      </c>
      <c r="R42" s="112">
        <f>+'Option 5C'!AK67</f>
        <v>0</v>
      </c>
      <c r="S42" s="112">
        <f>+'Option 5C'!AL67</f>
        <v>0</v>
      </c>
      <c r="T42" s="112">
        <f>+'Option 5C'!AM67</f>
        <v>0</v>
      </c>
      <c r="U42" s="112">
        <f>+'Option 5C'!AN67</f>
        <v>0</v>
      </c>
      <c r="V42" s="112">
        <f>+'Option 5C'!AO67</f>
        <v>0</v>
      </c>
      <c r="W42" s="112">
        <f>+'Option 5C'!AP67</f>
        <v>0</v>
      </c>
      <c r="X42" s="112">
        <f>+'Option 5C'!AQ67</f>
        <v>0</v>
      </c>
      <c r="Y42" s="112">
        <f>+'Option 5C'!AR67</f>
        <v>0</v>
      </c>
      <c r="Z42" s="112">
        <f>+'Option 5C'!AS67</f>
        <v>0</v>
      </c>
    </row>
  </sheetData>
  <pageMargins left="0.25" right="0.25" top="0.75" bottom="0.75" header="0.3" footer="0.3"/>
  <pageSetup paperSize="8" scale="74" fitToHeight="0" orientation="landscape" horizontalDpi="300" verticalDpi="3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39997558519241921"/>
    <pageSetUpPr fitToPage="1"/>
  </sheetPr>
  <dimension ref="A1:Z11"/>
  <sheetViews>
    <sheetView workbookViewId="0">
      <selection activeCell="A2" sqref="A2:XFD2"/>
    </sheetView>
  </sheetViews>
  <sheetFormatPr defaultColWidth="9.1796875" defaultRowHeight="14.5" x14ac:dyDescent="0.35"/>
  <cols>
    <col min="1" max="1" width="9.1796875" style="104"/>
    <col min="2" max="4" width="11.54296875" style="104" bestFit="1" customWidth="1"/>
    <col min="5" max="26" width="10" style="104" bestFit="1" customWidth="1"/>
    <col min="27" max="16384" width="9.1796875" style="104"/>
  </cols>
  <sheetData>
    <row r="1" spans="1:26" x14ac:dyDescent="0.35">
      <c r="A1" s="104" t="s">
        <v>163</v>
      </c>
      <c r="B1" s="104" t="s">
        <v>4</v>
      </c>
      <c r="C1" s="104" t="s">
        <v>5</v>
      </c>
      <c r="D1" s="104" t="s">
        <v>6</v>
      </c>
      <c r="E1" s="104" t="s">
        <v>7</v>
      </c>
      <c r="F1" s="104" t="s">
        <v>8</v>
      </c>
      <c r="G1" s="104" t="s">
        <v>9</v>
      </c>
      <c r="H1" s="104" t="s">
        <v>10</v>
      </c>
      <c r="I1" s="104" t="s">
        <v>11</v>
      </c>
      <c r="J1" s="104" t="s">
        <v>12</v>
      </c>
      <c r="K1" s="104" t="s">
        <v>13</v>
      </c>
      <c r="L1" s="104" t="s">
        <v>14</v>
      </c>
      <c r="M1" s="104" t="s">
        <v>15</v>
      </c>
      <c r="N1" s="104" t="s">
        <v>16</v>
      </c>
      <c r="O1" s="104" t="s">
        <v>17</v>
      </c>
      <c r="P1" s="104" t="s">
        <v>18</v>
      </c>
      <c r="Q1" s="104" t="s">
        <v>19</v>
      </c>
      <c r="R1" s="104" t="s">
        <v>20</v>
      </c>
      <c r="S1" s="104" t="s">
        <v>21</v>
      </c>
      <c r="T1" s="104" t="s">
        <v>22</v>
      </c>
      <c r="U1" s="104" t="s">
        <v>23</v>
      </c>
      <c r="V1" s="104" t="s">
        <v>24</v>
      </c>
      <c r="W1" s="104" t="s">
        <v>25</v>
      </c>
      <c r="X1" s="104" t="s">
        <v>26</v>
      </c>
      <c r="Y1" s="104" t="s">
        <v>27</v>
      </c>
      <c r="Z1" s="104" t="s">
        <v>28</v>
      </c>
    </row>
    <row r="2" spans="1:26" x14ac:dyDescent="0.35">
      <c r="A2" s="104" t="s">
        <v>160</v>
      </c>
      <c r="B2" s="111">
        <f>+'DoMin Template'!T46</f>
        <v>0</v>
      </c>
      <c r="C2" s="111">
        <f>+'DoMin Template'!U46</f>
        <v>0</v>
      </c>
      <c r="D2" s="111">
        <f>+'DoMin Template'!V46</f>
        <v>0</v>
      </c>
      <c r="E2" s="111">
        <f>+'DoMin Template'!W46</f>
        <v>0</v>
      </c>
      <c r="F2" s="111">
        <f>+'DoMin Template'!X46</f>
        <v>0</v>
      </c>
      <c r="G2" s="111">
        <f>+'DoMin Template'!Y46</f>
        <v>0</v>
      </c>
      <c r="H2" s="111">
        <f>+'DoMin Template'!Z46</f>
        <v>0</v>
      </c>
      <c r="I2" s="111">
        <f>+'DoMin Template'!AA46</f>
        <v>0</v>
      </c>
      <c r="J2" s="111">
        <f>+'DoMin Template'!AB46</f>
        <v>0</v>
      </c>
      <c r="K2" s="111">
        <f>+'DoMin Template'!AC46</f>
        <v>0</v>
      </c>
      <c r="L2" s="111">
        <f>+'DoMin Template'!AD46</f>
        <v>0</v>
      </c>
      <c r="M2" s="111">
        <f>+'DoMin Template'!AE46</f>
        <v>0</v>
      </c>
      <c r="N2" s="111">
        <f>+'DoMin Template'!AF46</f>
        <v>0</v>
      </c>
      <c r="O2" s="111">
        <f>+'DoMin Template'!AG46</f>
        <v>0</v>
      </c>
      <c r="P2" s="111">
        <f>+'DoMin Template'!AH46</f>
        <v>0</v>
      </c>
      <c r="Q2" s="111">
        <f>+'DoMin Template'!AI46</f>
        <v>0</v>
      </c>
      <c r="R2" s="111">
        <f>+'DoMin Template'!AJ46</f>
        <v>0</v>
      </c>
      <c r="S2" s="111">
        <f>+'DoMin Template'!AK46</f>
        <v>0</v>
      </c>
      <c r="T2" s="111">
        <f>+'DoMin Template'!AL46</f>
        <v>0</v>
      </c>
      <c r="U2" s="111">
        <f>+'DoMin Template'!AM46</f>
        <v>0</v>
      </c>
      <c r="V2" s="111">
        <f>+'DoMin Template'!AN46</f>
        <v>0</v>
      </c>
      <c r="W2" s="111">
        <f>+'DoMin Template'!AO46</f>
        <v>0</v>
      </c>
      <c r="X2" s="111">
        <f>+'DoMin Template'!AP46</f>
        <v>0</v>
      </c>
      <c r="Y2" s="111">
        <f>+'DoMin Template'!AQ46</f>
        <v>0</v>
      </c>
      <c r="Z2" s="111">
        <f>+'DoMin Template'!AR46</f>
        <v>0</v>
      </c>
    </row>
    <row r="3" spans="1:26" x14ac:dyDescent="0.35">
      <c r="A3" s="104" t="s">
        <v>161</v>
      </c>
      <c r="B3" s="111">
        <f>+'DoMin+BLM Template'!U49</f>
        <v>0</v>
      </c>
      <c r="C3" s="111">
        <f>+'DoMin+BLM Template'!V49</f>
        <v>0</v>
      </c>
      <c r="D3" s="111">
        <f>+'DoMin+BLM Template'!W49</f>
        <v>0</v>
      </c>
      <c r="E3" s="111">
        <f>+'DoMin+BLM Template'!X49</f>
        <v>0</v>
      </c>
      <c r="F3" s="111">
        <f>+'DoMin+BLM Template'!Y49</f>
        <v>0</v>
      </c>
      <c r="G3" s="111">
        <f>+'DoMin+BLM Template'!Z49</f>
        <v>0</v>
      </c>
      <c r="H3" s="111">
        <f>+'DoMin+BLM Template'!AA49</f>
        <v>0</v>
      </c>
      <c r="I3" s="111">
        <f>+'DoMin+BLM Template'!AB49</f>
        <v>0</v>
      </c>
      <c r="J3" s="111">
        <f>+'DoMin+BLM Template'!AC49</f>
        <v>0</v>
      </c>
      <c r="K3" s="111">
        <f>+'DoMin+BLM Template'!AD49</f>
        <v>0</v>
      </c>
      <c r="L3" s="111">
        <f>+'DoMin+BLM Template'!AE49</f>
        <v>0</v>
      </c>
      <c r="M3" s="111">
        <f>+'DoMin+BLM Template'!AF49</f>
        <v>0</v>
      </c>
      <c r="N3" s="111">
        <f>+'DoMin+BLM Template'!AG49</f>
        <v>0</v>
      </c>
      <c r="O3" s="111">
        <f>+'DoMin+BLM Template'!AH49</f>
        <v>0</v>
      </c>
      <c r="P3" s="111">
        <f>+'DoMin+BLM Template'!AI49</f>
        <v>0</v>
      </c>
      <c r="Q3" s="111">
        <f>+'DoMin+BLM Template'!AJ49</f>
        <v>0</v>
      </c>
      <c r="R3" s="111">
        <f>+'DoMin+BLM Template'!AK49</f>
        <v>0</v>
      </c>
      <c r="S3" s="111">
        <f>+'DoMin+BLM Template'!AL49</f>
        <v>0</v>
      </c>
      <c r="T3" s="111">
        <f>+'DoMin+BLM Template'!AM49</f>
        <v>0</v>
      </c>
      <c r="U3" s="111">
        <f>+'DoMin+BLM Template'!AN49</f>
        <v>0</v>
      </c>
      <c r="V3" s="111">
        <f>+'DoMin+BLM Template'!AO49</f>
        <v>0</v>
      </c>
      <c r="W3" s="111">
        <f>+'DoMin+BLM Template'!AP49</f>
        <v>0</v>
      </c>
      <c r="X3" s="111">
        <f>+'DoMin+BLM Template'!AQ49</f>
        <v>0</v>
      </c>
      <c r="Y3" s="111">
        <f>+'DoMin+BLM Template'!AR49</f>
        <v>0</v>
      </c>
      <c r="Z3" s="111">
        <f>+'DoMin+BLM Template'!AS49</f>
        <v>0</v>
      </c>
    </row>
    <row r="4" spans="1:26" x14ac:dyDescent="0.35">
      <c r="A4" s="104" t="s">
        <v>92</v>
      </c>
      <c r="B4" s="111">
        <f>+'Option 4A'!V70++'Option 4A'!V95</f>
        <v>238485.0241545894</v>
      </c>
      <c r="C4" s="111">
        <f>+'Option 4A'!W70++'Option 4A'!W95</f>
        <v>976156.26969124144</v>
      </c>
      <c r="D4" s="111">
        <f>+'Option 4A'!X70++'Option 4A'!X95</f>
        <v>761812.37720191013</v>
      </c>
      <c r="E4" s="111">
        <f>+'Option 4A'!Y70++'Option 4A'!Y95</f>
        <v>501973.38065229787</v>
      </c>
      <c r="F4" s="111">
        <f>+'Option 4A'!Z70++'Option 4A'!Z95</f>
        <v>490409.79695624794</v>
      </c>
      <c r="G4" s="111">
        <f>+'Option 4A'!AA70++'Option 4A'!AA95</f>
        <v>481009.91496886534</v>
      </c>
      <c r="H4" s="111">
        <f>+'Option 4A'!AB70++'Option 4A'!AB95</f>
        <v>473455.01701423014</v>
      </c>
      <c r="I4" s="111">
        <f>+'Option 4A'!AC70++'Option 4A'!AC95</f>
        <v>476485.18683232425</v>
      </c>
      <c r="J4" s="111">
        <f>+'Option 4A'!AD70++'Option 4A'!AD95</f>
        <v>441920.29470202705</v>
      </c>
      <c r="K4" s="111">
        <f>+'Option 4A'!AE70++'Option 4A'!AE95</f>
        <v>429129.82550293638</v>
      </c>
      <c r="L4" s="111">
        <f>+'Option 4A'!AF70++'Option 4A'!AF95</f>
        <v>424215.64823250019</v>
      </c>
      <c r="M4" s="111">
        <f>+'Option 4A'!AG70++'Option 4A'!AG95</f>
        <v>492839.94898538874</v>
      </c>
      <c r="N4" s="111">
        <f>+'Option 4A'!AH70++'Option 4A'!AH95</f>
        <v>366885.62712581095</v>
      </c>
      <c r="O4" s="111">
        <f>+'Option 4A'!AI70++'Option 4A'!AI95</f>
        <v>379355.0861372939</v>
      </c>
      <c r="P4" s="111">
        <f>+'Option 4A'!AJ70++'Option 4A'!AJ95</f>
        <v>339564.50713884667</v>
      </c>
      <c r="Q4" s="111">
        <f>+'Option 4A'!AK70++'Option 4A'!AK95</f>
        <v>330139.91280842386</v>
      </c>
      <c r="R4" s="111">
        <f>+'Option 4A'!AL70++'Option 4A'!AL95</f>
        <v>320011.60299352813</v>
      </c>
      <c r="S4" s="111">
        <f>+'Option 4A'!AM70++'Option 4A'!AM95</f>
        <v>307849.97370677826</v>
      </c>
      <c r="T4" s="111">
        <f>+'Option 4A'!AN70++'Option 4A'!AN95</f>
        <v>297252.33207395184</v>
      </c>
      <c r="U4" s="111">
        <f>+'Option 4A'!AO70++'Option 4A'!AO95</f>
        <v>298542.7302901363</v>
      </c>
      <c r="V4" s="111">
        <f>+'Option 4A'!AP70++'Option 4A'!AP95</f>
        <v>290393.25058448163</v>
      </c>
      <c r="W4" s="111">
        <f>+'Option 4A'!AQ70++'Option 4A'!AQ95</f>
        <v>369459.40577482013</v>
      </c>
      <c r="X4" s="111">
        <f>+'Option 4A'!AR70++'Option 4A'!AR95</f>
        <v>226053.99875235045</v>
      </c>
      <c r="Y4" s="111">
        <f>+'Option 4A'!AS70++'Option 4A'!AS95</f>
        <v>219740.17440306162</v>
      </c>
      <c r="Z4" s="111">
        <f>+'Option 4A'!AT70++'Option 4A'!AT95</f>
        <v>213629.98900284653</v>
      </c>
    </row>
    <row r="5" spans="1:26" x14ac:dyDescent="0.35">
      <c r="A5" s="104" t="s">
        <v>93</v>
      </c>
      <c r="B5" s="111">
        <f>+'Option 4B'!V73+'Option 4B'!V96</f>
        <v>300502.76390208467</v>
      </c>
      <c r="C5" s="111">
        <f>+'Option 4B'!W73+'Option 4B'!W96</f>
        <v>1030349.4384953234</v>
      </c>
      <c r="D5" s="111">
        <f>+'Option 4B'!X73+'Option 4B'!X96</f>
        <v>810987.73637972807</v>
      </c>
      <c r="E5" s="111">
        <f>+'Option 4B'!Y73+'Option 4B'!Y96</f>
        <v>550326.19180450763</v>
      </c>
      <c r="F5" s="111">
        <f>+'Option 4B'!Z73+'Option 4B'!Z96</f>
        <v>537251.66017644573</v>
      </c>
      <c r="G5" s="111">
        <f>+'Option 4B'!AA73+'Option 4B'!AA96</f>
        <v>526228.14101186465</v>
      </c>
      <c r="H5" s="111">
        <f>+'Option 4B'!AB73+'Option 4B'!AB96</f>
        <v>517144.11564636405</v>
      </c>
      <c r="I5" s="111">
        <f>+'Option 4B'!AC73+'Option 4B'!AC96</f>
        <v>518696.87348736823</v>
      </c>
      <c r="J5" s="111">
        <f>+'Option 4B'!AD73+'Option 4B'!AD96</f>
        <v>482704.54299435421</v>
      </c>
      <c r="K5" s="111">
        <f>+'Option 4B'!AE73+'Option 4B'!AE96</f>
        <v>468534.90392058773</v>
      </c>
      <c r="L5" s="111">
        <f>+'Option 4B'!AF73+'Option 4B'!AF96</f>
        <v>462288.18548323016</v>
      </c>
      <c r="M5" s="111">
        <f>+'Option 4B'!AG73+'Option 4B'!AG96</f>
        <v>529625.00026545394</v>
      </c>
      <c r="N5" s="111">
        <f>+'Option 4B'!AH73+'Option 4B'!AH96</f>
        <v>402426.35600939969</v>
      </c>
      <c r="O5" s="111">
        <f>+'Option 4B'!AI73+'Option 4B'!AI96</f>
        <v>413693.94883252535</v>
      </c>
      <c r="P5" s="111">
        <f>+'Option 4B'!AJ73+'Option 4B'!AJ96</f>
        <v>372742.15155089722</v>
      </c>
      <c r="Q5" s="111">
        <f>+'Option 4B'!AK73+'Option 4B'!AK96</f>
        <v>362195.6144663014</v>
      </c>
      <c r="R5" s="111">
        <f>+'Option 4B'!AL73+'Option 4B'!AL96</f>
        <v>350983.28937392816</v>
      </c>
      <c r="S5" s="111">
        <f>+'Option 4B'!AM73+'Option 4B'!AM96</f>
        <v>337774.31213379017</v>
      </c>
      <c r="T5" s="111">
        <f>+'Option 4B'!AN73+'Option 4B'!AN96</f>
        <v>326164.72958335211</v>
      </c>
      <c r="U5" s="111">
        <f>+'Option 4B'!AO73+'Option 4B'!AO96</f>
        <v>326477.41657420906</v>
      </c>
      <c r="V5" s="111">
        <f>+'Option 4B'!AP73+'Option 4B'!AP96</f>
        <v>317383.29216228903</v>
      </c>
      <c r="W5" s="111">
        <f>+'Option 4B'!AQ73+'Option 4B'!AQ96</f>
        <v>412000.22281476314</v>
      </c>
      <c r="X5" s="111">
        <f>+'Option 4B'!AR73+'Option 4B'!AR96</f>
        <v>267156.49784592236</v>
      </c>
      <c r="Y5" s="111">
        <f>+'Option 4B'!AS73+'Option 4B'!AS96</f>
        <v>259452.73940364603</v>
      </c>
      <c r="Z5" s="111">
        <f>+'Option 4B'!AT73+'Option 4B'!AT96</f>
        <v>353623.0171578537</v>
      </c>
    </row>
    <row r="6" spans="1:26" x14ac:dyDescent="0.35">
      <c r="A6" s="104" t="s">
        <v>94</v>
      </c>
      <c r="B6" s="111">
        <f>+'Option 5A'!U55+'Option 5A'!U78</f>
        <v>117426.08695652174</v>
      </c>
      <c r="C6" s="111">
        <f>+'Option 5A'!V55+'Option 5A'!V78</f>
        <v>151689.88774533832</v>
      </c>
      <c r="D6" s="111">
        <f>+'Option 5A'!W55+'Option 5A'!W78</f>
        <v>1089744.3138995124</v>
      </c>
      <c r="E6" s="111">
        <f>+'Option 5A'!X55+'Option 5A'!X78</f>
        <v>349916.29778340168</v>
      </c>
      <c r="F6" s="111">
        <f>+'Option 5A'!Y55+'Option 5A'!Y78</f>
        <v>340934.30064385419</v>
      </c>
      <c r="G6" s="111">
        <f>+'Option 5A'!Z55+'Option 5A'!Z78</f>
        <v>333501.09713911772</v>
      </c>
      <c r="H6" s="111">
        <f>+'Option 5A'!AA55+'Option 5A'!AA78</f>
        <v>326108.43557867728</v>
      </c>
      <c r="I6" s="111">
        <f>+'Option 5A'!AB55+'Option 5A'!AB78</f>
        <v>328525.99568848731</v>
      </c>
      <c r="J6" s="111">
        <f>+'Option 5A'!AC55+'Option 5A'!AC78</f>
        <v>305585.7427594749</v>
      </c>
      <c r="K6" s="111">
        <f>+'Option 5A'!AD55+'Option 5A'!AD78</f>
        <v>296739.94596145017</v>
      </c>
      <c r="L6" s="111">
        <f>+'Option 5A'!AE55+'Option 5A'!AE78</f>
        <v>285637.43143079866</v>
      </c>
      <c r="M6" s="111">
        <f>+'Option 5A'!AF55+'Option 5A'!AF78</f>
        <v>335299.7876944684</v>
      </c>
      <c r="N6" s="111">
        <f>+'Option 5A'!AG55+'Option 5A'!AG78</f>
        <v>266300.32042323973</v>
      </c>
      <c r="O6" s="111">
        <f>+'Option 5A'!AH55+'Option 5A'!AH78</f>
        <v>252387.95481784176</v>
      </c>
      <c r="P6" s="111">
        <f>+'Option 5A'!AI55+'Option 5A'!AI78</f>
        <v>226681.7471257608</v>
      </c>
      <c r="Q6" s="111">
        <f>+'Option 5A'!AJ55+'Option 5A'!AJ78</f>
        <v>220226.6865065259</v>
      </c>
      <c r="R6" s="111">
        <f>+'Option 5A'!AK55+'Option 5A'!AK78</f>
        <v>213519.93107555059</v>
      </c>
      <c r="S6" s="111">
        <f>+'Option 5A'!AL55+'Option 5A'!AL78</f>
        <v>205583.96836007928</v>
      </c>
      <c r="T6" s="111">
        <f>+'Option 5A'!AM55+'Option 5A'!AM78</f>
        <v>197540.04669387743</v>
      </c>
      <c r="U6" s="111">
        <f>+'Option 5A'!AN55+'Option 5A'!AN78</f>
        <v>198963.32081707625</v>
      </c>
      <c r="V6" s="111">
        <f>+'Option 5A'!AO55+'Option 5A'!AO78</f>
        <v>184405.7473396135</v>
      </c>
      <c r="W6" s="111">
        <f>+'Option 5A'!AP55+'Option 5A'!AP78</f>
        <v>253389.19397261471</v>
      </c>
      <c r="X6" s="111">
        <f>+'Option 5A'!AQ55+'Option 5A'!AQ78</f>
        <v>157845.38975365445</v>
      </c>
      <c r="Y6" s="111">
        <f>+'Option 5A'!AR55+'Option 5A'!AR78</f>
        <v>138650.22127683688</v>
      </c>
      <c r="Z6" s="111">
        <f>+'Option 5A'!AS55+'Option 5A'!AS78</f>
        <v>133301.88029477821</v>
      </c>
    </row>
    <row r="7" spans="1:26" x14ac:dyDescent="0.35">
      <c r="A7" s="104" t="s">
        <v>95</v>
      </c>
      <c r="B7" s="111">
        <f>+'Option - Cap Rev Funding'!V56+'Option - Cap Rev Funding'!V81</f>
        <v>505.31400966183577</v>
      </c>
      <c r="C7" s="111">
        <f>+'Option - Cap Rev Funding'!W56+'Option - Cap Rev Funding'!W81</f>
        <v>46891.175990104792</v>
      </c>
      <c r="D7" s="111">
        <f>+'Option - Cap Rev Funding'!X56+'Option - Cap Rev Funding'!X81</f>
        <v>169035.78829736108</v>
      </c>
      <c r="E7" s="111">
        <f>+'Option - Cap Rev Funding'!Y56+'Option - Cap Rev Funding'!Y81</f>
        <v>256909.01170558843</v>
      </c>
      <c r="F7" s="111">
        <f>+'Option - Cap Rev Funding'!Z56+'Option - Cap Rev Funding'!Z81</f>
        <v>247966.99145200336</v>
      </c>
      <c r="G7" s="111">
        <f>+'Option - Cap Rev Funding'!AA56+'Option - Cap Rev Funding'!AA81</f>
        <v>239662.98431757413</v>
      </c>
      <c r="H7" s="111">
        <f>+'Option - Cap Rev Funding'!AB56+'Option - Cap Rev Funding'!AB81</f>
        <v>231558.43895417792</v>
      </c>
      <c r="I7" s="111">
        <f>+'Option - Cap Rev Funding'!AC56+'Option - Cap Rev Funding'!AC81</f>
        <v>223727.96034220094</v>
      </c>
      <c r="J7" s="111">
        <f>+'Option - Cap Rev Funding'!AD56+'Option - Cap Rev Funding'!AD81</f>
        <v>216162.28052386566</v>
      </c>
      <c r="K7" s="111">
        <f>+'Option - Cap Rev Funding'!AE56+'Option - Cap Rev Funding'!AE81</f>
        <v>208852.44495059486</v>
      </c>
      <c r="L7" s="111">
        <f>+'Option - Cap Rev Funding'!AF56+'Option - Cap Rev Funding'!AF81</f>
        <v>201789.8018846327</v>
      </c>
      <c r="M7" s="111">
        <f>+'Option - Cap Rev Funding'!AG56+'Option - Cap Rev Funding'!AG81</f>
        <v>194965.99215906544</v>
      </c>
      <c r="N7" s="111">
        <f>+'Option - Cap Rev Funding'!AH56+'Option - Cap Rev Funding'!AH81</f>
        <v>188372.93928412124</v>
      </c>
      <c r="O7" s="111">
        <f>+'Option - Cap Rev Funding'!AI56+'Option - Cap Rev Funding'!AI81</f>
        <v>159323.45258519289</v>
      </c>
      <c r="P7" s="111">
        <f>+'Option - Cap Rev Funding'!AJ56+'Option - Cap Rev Funding'!AJ81</f>
        <v>153935.7029808627</v>
      </c>
      <c r="Q7" s="111">
        <f>+'Option - Cap Rev Funding'!AK56+'Option - Cap Rev Funding'!AK81</f>
        <v>148730.14780759683</v>
      </c>
      <c r="R7" s="111">
        <f>+'Option - Cap Rev Funding'!AL56+'Option - Cap Rev Funding'!AL81</f>
        <v>143700.62590105974</v>
      </c>
      <c r="S7" s="111">
        <f>+'Option - Cap Rev Funding'!AM56+'Option - Cap Rev Funding'!AM81</f>
        <v>138841.18444546836</v>
      </c>
      <c r="T7" s="111">
        <f>+'Option - Cap Rev Funding'!AN56+'Option - Cap Rev Funding'!AN81</f>
        <v>134146.07192798876</v>
      </c>
      <c r="U7" s="111">
        <f>+'Option - Cap Rev Funding'!AO56+'Option - Cap Rev Funding'!AO81</f>
        <v>129609.73133139012</v>
      </c>
      <c r="V7" s="111">
        <f>+'Option - Cap Rev Funding'!AP56+'Option - Cap Rev Funding'!AP81</f>
        <v>125226.79355689867</v>
      </c>
      <c r="W7" s="111">
        <f>+'Option - Cap Rev Funding'!AQ56+'Option - Cap Rev Funding'!AQ81</f>
        <v>120837.72051194859</v>
      </c>
      <c r="X7" s="111">
        <f>+'Option - Cap Rev Funding'!AR56+'Option - Cap Rev Funding'!AR81</f>
        <v>102601.20316100132</v>
      </c>
      <c r="Y7" s="111">
        <f>+'Option - Cap Rev Funding'!AS56+'Option - Cap Rev Funding'!AS81</f>
        <v>84354.923559407776</v>
      </c>
      <c r="Z7" s="111">
        <f>+'Option - Cap Rev Funding'!AT56+'Option - Cap Rev Funding'!AT81</f>
        <v>81502.341603292545</v>
      </c>
    </row>
    <row r="8" spans="1:26" x14ac:dyDescent="0.35">
      <c r="A8" s="104" t="s">
        <v>168</v>
      </c>
      <c r="B8" s="111">
        <f>+'Option 5C'!U55+'Option 5C'!U78</f>
        <v>117426.08695652174</v>
      </c>
      <c r="C8" s="111">
        <f>+'Option 5C'!V55+'Option 5C'!V78</f>
        <v>151689.88774533832</v>
      </c>
      <c r="D8" s="111">
        <f>+'Option 5C'!W55+'Option 5C'!W78</f>
        <v>1089744.3138995124</v>
      </c>
      <c r="E8" s="111">
        <f>+'Option 5C'!X55+'Option 5C'!X78</f>
        <v>349916.29778340168</v>
      </c>
      <c r="F8" s="111">
        <f>+'Option 5C'!Y55+'Option 5C'!Y78</f>
        <v>340934.30064385419</v>
      </c>
      <c r="G8" s="111">
        <f>+'Option 5C'!Z55+'Option 5C'!Z78</f>
        <v>333501.09713911772</v>
      </c>
      <c r="H8" s="111">
        <f>+'Option 5C'!AA55+'Option 5C'!AA78</f>
        <v>326108.43557867728</v>
      </c>
      <c r="I8" s="111">
        <f>+'Option 5C'!AB55+'Option 5C'!AB78</f>
        <v>328525.99568848731</v>
      </c>
      <c r="J8" s="111">
        <f>+'Option 5C'!AC55+'Option 5C'!AC78</f>
        <v>305585.7427594749</v>
      </c>
      <c r="K8" s="111">
        <f>+'Option 5C'!AD55+'Option 5C'!AD78</f>
        <v>296739.94596145017</v>
      </c>
      <c r="L8" s="111">
        <f>+'Option 5C'!AE55+'Option 5C'!AE78</f>
        <v>285637.43143079866</v>
      </c>
      <c r="M8" s="111">
        <f>+'Option 5C'!AF55+'Option 5C'!AF78</f>
        <v>335299.7876944684</v>
      </c>
      <c r="N8" s="111">
        <f>+'Option 5C'!AG55+'Option 5C'!AG78</f>
        <v>266300.32042323973</v>
      </c>
      <c r="O8" s="111">
        <f>+'Option 5C'!AH55+'Option 5C'!AH78</f>
        <v>252387.95481784176</v>
      </c>
      <c r="P8" s="111">
        <f>+'Option 5C'!AI55+'Option 5C'!AI78</f>
        <v>226681.7471257608</v>
      </c>
      <c r="Q8" s="111">
        <f>+'Option 5C'!AJ55+'Option 5C'!AJ78</f>
        <v>220226.6865065259</v>
      </c>
      <c r="R8" s="111">
        <f>+'Option 5C'!AK55+'Option 5C'!AK78</f>
        <v>213519.93107555059</v>
      </c>
      <c r="S8" s="111">
        <f>+'Option 5C'!AL55+'Option 5C'!AL78</f>
        <v>205583.96836007928</v>
      </c>
      <c r="T8" s="111">
        <f>+'Option 5C'!AM55+'Option 5C'!AM78</f>
        <v>197540.04669387743</v>
      </c>
      <c r="U8" s="111">
        <f>+'Option 5C'!AN55+'Option 5C'!AN78</f>
        <v>198963.32081707625</v>
      </c>
      <c r="V8" s="111">
        <f>+'Option 5C'!AO55+'Option 5C'!AO78</f>
        <v>184405.7473396135</v>
      </c>
      <c r="W8" s="111">
        <f>+'Option 5C'!AP55+'Option 5C'!AP78</f>
        <v>253389.19397261471</v>
      </c>
      <c r="X8" s="111">
        <f>+'Option 5C'!AQ55+'Option 5C'!AQ78</f>
        <v>157845.38975365445</v>
      </c>
      <c r="Y8" s="111">
        <f>+'Option 5C'!AR55+'Option 5C'!AR78</f>
        <v>138650.22127683688</v>
      </c>
      <c r="Z8" s="111">
        <f>+'Option 5C'!AS55+'Option 5C'!AS78</f>
        <v>133301.88029477821</v>
      </c>
    </row>
    <row r="9" spans="1:26" x14ac:dyDescent="0.35">
      <c r="A9" s="104" t="s">
        <v>166</v>
      </c>
      <c r="B9" s="111">
        <f>+'Option 11A'!U55+'Option 11A'!U81</f>
        <v>119879.2270531401</v>
      </c>
      <c r="C9" s="111">
        <f>+'Option 11A'!V55+'Option 11A'!V81</f>
        <v>226767.48582230625</v>
      </c>
      <c r="D9" s="111">
        <f>+'Option 11A'!W55+'Option 11A'!W81</f>
        <v>1276443.748144676</v>
      </c>
      <c r="E9" s="111">
        <f>+'Option 11A'!X55+'Option 11A'!X81</f>
        <v>471370.94394220709</v>
      </c>
      <c r="F9" s="111">
        <f>+'Option 11A'!Y55+'Option 11A'!Y81</f>
        <v>458147.91112172988</v>
      </c>
      <c r="G9" s="111">
        <f>+'Option 11A'!Z55+'Option 11A'!Z81</f>
        <v>446794.07786928123</v>
      </c>
      <c r="H9" s="111">
        <f>+'Option 11A'!AA55+'Option 11A'!AA81</f>
        <v>435570.25270927011</v>
      </c>
      <c r="I9" s="111">
        <f>+'Option 11A'!AB55+'Option 11A'!AB81</f>
        <v>434286.20547649963</v>
      </c>
      <c r="J9" s="111">
        <f>+'Option 11A'!AC55+'Option 11A'!AC81</f>
        <v>407769.52033243363</v>
      </c>
      <c r="K9" s="111">
        <f>+'Option 11A'!AD55+'Option 11A'!AD81</f>
        <v>395468.23347155523</v>
      </c>
      <c r="L9" s="111">
        <f>+'Option 11A'!AE55+'Option 11A'!AE81</f>
        <v>381027.08119901619</v>
      </c>
      <c r="M9" s="111">
        <f>+'Option 11A'!AF55+'Option 11A'!AF81</f>
        <v>427463.7005140023</v>
      </c>
      <c r="N9" s="111">
        <f>+'Option 11A'!AG55+'Option 11A'!AG81</f>
        <v>355347.57918607432</v>
      </c>
      <c r="O9" s="111">
        <f>+'Option 11A'!AH55+'Option 11A'!AH81</f>
        <v>337206.30571387761</v>
      </c>
      <c r="P9" s="111">
        <f>+'Option 11A'!AI55+'Option 11A'!AI81</f>
        <v>308631.8446098534</v>
      </c>
      <c r="Q9" s="111">
        <f>+'Option 11A'!AJ55+'Option 11A'!AJ81</f>
        <v>299405.52465540764</v>
      </c>
      <c r="R9" s="111">
        <f>+'Option 11A'!AK55+'Option 11A'!AK81</f>
        <v>290021.22397302091</v>
      </c>
      <c r="S9" s="111">
        <f>+'Option 11A'!AL55+'Option 11A'!AL81</f>
        <v>279498.26101463992</v>
      </c>
      <c r="T9" s="111">
        <f>+'Option 11A'!AM55+'Option 11A'!AM81</f>
        <v>268954.82220553025</v>
      </c>
      <c r="U9" s="111">
        <f>+'Option 11A'!AN55+'Option 11A'!AN81</f>
        <v>267963.10392012243</v>
      </c>
      <c r="V9" s="111">
        <f>+'Option 11A'!AO55+'Option 11A'!AO81</f>
        <v>251072.204444006</v>
      </c>
      <c r="W9" s="111">
        <f>+'Option 11A'!AP55+'Option 11A'!AP81</f>
        <v>317052.93456621334</v>
      </c>
      <c r="X9" s="111">
        <f>+'Option 11A'!AQ55+'Option 11A'!AQ81</f>
        <v>206139.80101224763</v>
      </c>
      <c r="Y9" s="111">
        <f>+'Option 11A'!AR55+'Option 11A'!AR81</f>
        <v>191539.67659446484</v>
      </c>
      <c r="Z9" s="111">
        <f>+'Option 11A'!AS55+'Option 11A'!AS81</f>
        <v>184402.80330697913</v>
      </c>
    </row>
    <row r="10" spans="1:26" x14ac:dyDescent="0.35">
      <c r="A10" s="104" t="s">
        <v>167</v>
      </c>
      <c r="B10" s="111">
        <f>+'Option 11B'!V56+'Option 11B'!V83</f>
        <v>969142.02898550732</v>
      </c>
      <c r="C10" s="111">
        <f>+'Option 11B'!W56+'Option 11B'!W83</f>
        <v>121968.77406707275</v>
      </c>
      <c r="D10" s="111">
        <f>+'Option 11B'!X56+'Option 11B'!X83</f>
        <v>918360.7687392974</v>
      </c>
      <c r="E10" s="111">
        <f>+'Option 11B'!Y56+'Option 11B'!Y83</f>
        <v>471370.94394220709</v>
      </c>
      <c r="F10" s="111">
        <f>+'Option 11B'!Z56+'Option 11B'!Z83</f>
        <v>458147.91112172988</v>
      </c>
      <c r="G10" s="111">
        <f>+'Option 11B'!AA56+'Option 11B'!AA83</f>
        <v>446794.07786928123</v>
      </c>
      <c r="H10" s="111">
        <f>+'Option 11B'!AB56+'Option 11B'!AB83</f>
        <v>435570.25270927011</v>
      </c>
      <c r="I10" s="111">
        <f>+'Option 11B'!AC56+'Option 11B'!AC83</f>
        <v>434286.20547649963</v>
      </c>
      <c r="J10" s="111">
        <f>+'Option 11B'!AD56+'Option 11B'!AD83</f>
        <v>407769.52033243363</v>
      </c>
      <c r="K10" s="111">
        <f>+'Option 11B'!AE56+'Option 11B'!AE83</f>
        <v>395468.23347155523</v>
      </c>
      <c r="L10" s="111">
        <f>+'Option 11B'!AF56+'Option 11B'!AF83</f>
        <v>381027.08119901619</v>
      </c>
      <c r="M10" s="111">
        <f>+'Option 11B'!AG56+'Option 11B'!AG83</f>
        <v>427463.7005140023</v>
      </c>
      <c r="N10" s="111">
        <f>+'Option 11B'!AH56+'Option 11B'!AH83</f>
        <v>355347.57918607432</v>
      </c>
      <c r="O10" s="111">
        <f>+'Option 11B'!AI56+'Option 11B'!AI83</f>
        <v>337206.30571387761</v>
      </c>
      <c r="P10" s="111">
        <f>+'Option 11B'!AJ56+'Option 11B'!AJ83</f>
        <v>308631.8446098534</v>
      </c>
      <c r="Q10" s="111">
        <f>+'Option 11B'!AK56+'Option 11B'!AK83</f>
        <v>299405.52465540764</v>
      </c>
      <c r="R10" s="111">
        <f>+'Option 11B'!AL56+'Option 11B'!AL83</f>
        <v>290021.22397302091</v>
      </c>
      <c r="S10" s="111">
        <f>+'Option 11B'!AM56+'Option 11B'!AM83</f>
        <v>279498.26101463992</v>
      </c>
      <c r="T10" s="111">
        <f>+'Option 11B'!AN56+'Option 11B'!AN83</f>
        <v>268954.82220553025</v>
      </c>
      <c r="U10" s="111">
        <f>+'Option 11B'!AO56+'Option 11B'!AO83</f>
        <v>267963.10392012243</v>
      </c>
      <c r="V10" s="111">
        <f>+'Option 11B'!AP56+'Option 11B'!AP83</f>
        <v>251072.204444006</v>
      </c>
      <c r="W10" s="111">
        <f>+'Option 11B'!AQ56+'Option 11B'!AQ83</f>
        <v>317052.93456621334</v>
      </c>
      <c r="X10" s="111">
        <f>+'Option 11B'!AR56+'Option 11B'!AR83</f>
        <v>206139.80101224763</v>
      </c>
      <c r="Y10" s="111">
        <f>+'Option 11B'!AS56+'Option 11B'!AS83</f>
        <v>191539.67659446484</v>
      </c>
      <c r="Z10" s="111">
        <f>+'Option 11B'!AT56+'Option 11B'!AT83</f>
        <v>184402.80330697913</v>
      </c>
    </row>
    <row r="11" spans="1:26" x14ac:dyDescent="0.35">
      <c r="A11" s="104" t="s">
        <v>169</v>
      </c>
      <c r="B11" s="111">
        <f>+'Option 11C'!U55+'Option 11C'!U81</f>
        <v>119879.2270531401</v>
      </c>
      <c r="C11" s="111">
        <f>+'Option 11C'!V55+'Option 11C'!V81</f>
        <v>226767.48582230625</v>
      </c>
      <c r="D11" s="111">
        <f>+'Option 11C'!W55+'Option 11C'!W81</f>
        <v>1276443.748144676</v>
      </c>
      <c r="E11" s="111">
        <f>+'Option 11C'!X55+'Option 11C'!X81</f>
        <v>471370.94394220709</v>
      </c>
      <c r="F11" s="111">
        <f>+'Option 11C'!Y55+'Option 11C'!Y81</f>
        <v>458147.91112172988</v>
      </c>
      <c r="G11" s="111">
        <f>+'Option 11C'!Z55+'Option 11C'!Z81</f>
        <v>446794.07786928123</v>
      </c>
      <c r="H11" s="111">
        <f>+'Option 11C'!AA55+'Option 11C'!AA81</f>
        <v>435570.25270927011</v>
      </c>
      <c r="I11" s="111">
        <f>+'Option 11C'!AB55+'Option 11C'!AB81</f>
        <v>434286.20547649963</v>
      </c>
      <c r="J11" s="111">
        <f>+'Option 11C'!AC55+'Option 11C'!AC81</f>
        <v>407769.52033243363</v>
      </c>
      <c r="K11" s="111">
        <f>+'Option 11C'!AD55+'Option 11C'!AD81</f>
        <v>395468.23347155523</v>
      </c>
      <c r="L11" s="111">
        <f>+'Option 11C'!AE55+'Option 11C'!AE81</f>
        <v>381027.08119901619</v>
      </c>
      <c r="M11" s="111">
        <f>+'Option 11C'!AF55+'Option 11C'!AF81</f>
        <v>427463.7005140023</v>
      </c>
      <c r="N11" s="111">
        <f>+'Option 11C'!AG55+'Option 11C'!AG81</f>
        <v>355347.57918607432</v>
      </c>
      <c r="O11" s="111">
        <f>+'Option 11C'!AH55+'Option 11C'!AH81</f>
        <v>337206.30571387761</v>
      </c>
      <c r="P11" s="111">
        <f>+'Option 11C'!AI55+'Option 11C'!AI81</f>
        <v>308631.8446098534</v>
      </c>
      <c r="Q11" s="111">
        <f>+'Option 11C'!AJ55+'Option 11C'!AJ81</f>
        <v>299405.52465540764</v>
      </c>
      <c r="R11" s="111">
        <f>+'Option 11C'!AK55+'Option 11C'!AK81</f>
        <v>290021.22397302091</v>
      </c>
      <c r="S11" s="111">
        <f>+'Option 11C'!AL55+'Option 11C'!AL81</f>
        <v>279498.26101463992</v>
      </c>
      <c r="T11" s="111">
        <f>+'Option 11C'!AM55+'Option 11C'!AM81</f>
        <v>268954.82220553025</v>
      </c>
      <c r="U11" s="111">
        <f>+'Option 11C'!AN55+'Option 11C'!AN81</f>
        <v>267963.10392012243</v>
      </c>
      <c r="V11" s="111">
        <f>+'Option 11C'!AO55+'Option 11C'!AO81</f>
        <v>251072.204444006</v>
      </c>
      <c r="W11" s="111">
        <f>+'Option 11C'!AP55+'Option 11C'!AP81</f>
        <v>317052.93456621334</v>
      </c>
      <c r="X11" s="111">
        <f>+'Option 11C'!AQ55+'Option 11C'!AQ81</f>
        <v>206139.80101224763</v>
      </c>
      <c r="Y11" s="111">
        <f>+'Option 11C'!AR55+'Option 11C'!AR81</f>
        <v>191539.67659446484</v>
      </c>
      <c r="Z11" s="111">
        <f>+'Option 11C'!AS55+'Option 11C'!AS81</f>
        <v>184402.80330697913</v>
      </c>
    </row>
  </sheetData>
  <pageMargins left="0.25" right="0.25" top="0.75" bottom="0.75" header="0.3" footer="0.3"/>
  <pageSetup paperSize="8" scale="79" fitToHeight="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ADD35-1DFB-4763-8400-C889B92CD8CF}">
  <dimension ref="A1:C8"/>
  <sheetViews>
    <sheetView workbookViewId="0">
      <selection activeCell="B3" sqref="B3"/>
    </sheetView>
  </sheetViews>
  <sheetFormatPr defaultColWidth="9.1796875" defaultRowHeight="14.5" x14ac:dyDescent="0.35"/>
  <cols>
    <col min="1" max="1" width="41.7265625" style="140" bestFit="1" customWidth="1"/>
    <col min="2" max="2" width="11.453125" style="140" customWidth="1"/>
    <col min="3" max="3" width="123.81640625" style="140" bestFit="1" customWidth="1"/>
    <col min="4" max="16384" width="9.1796875" style="140"/>
  </cols>
  <sheetData>
    <row r="1" spans="1:3" x14ac:dyDescent="0.35">
      <c r="A1" s="144" t="s">
        <v>359</v>
      </c>
    </row>
    <row r="2" spans="1:3" x14ac:dyDescent="0.35">
      <c r="A2" s="140" t="s">
        <v>354</v>
      </c>
      <c r="B2" s="140" t="s">
        <v>361</v>
      </c>
      <c r="C2" s="140" t="s">
        <v>373</v>
      </c>
    </row>
    <row r="3" spans="1:3" ht="43.5" x14ac:dyDescent="0.35">
      <c r="A3" s="140" t="s">
        <v>355</v>
      </c>
      <c r="B3" s="140" t="s">
        <v>251</v>
      </c>
      <c r="C3" s="139" t="s">
        <v>379</v>
      </c>
    </row>
    <row r="4" spans="1:3" ht="29" x14ac:dyDescent="0.35">
      <c r="A4" s="140" t="s">
        <v>362</v>
      </c>
      <c r="B4" s="140" t="s">
        <v>360</v>
      </c>
      <c r="C4" s="139" t="s">
        <v>372</v>
      </c>
    </row>
    <row r="5" spans="1:3" x14ac:dyDescent="0.35">
      <c r="A5" s="140" t="s">
        <v>356</v>
      </c>
      <c r="B5" s="140" t="s">
        <v>252</v>
      </c>
      <c r="C5" s="140" t="s">
        <v>374</v>
      </c>
    </row>
    <row r="6" spans="1:3" x14ac:dyDescent="0.35">
      <c r="A6" s="140" t="s">
        <v>357</v>
      </c>
      <c r="B6" s="140" t="s">
        <v>253</v>
      </c>
      <c r="C6" s="140" t="s">
        <v>375</v>
      </c>
    </row>
    <row r="7" spans="1:3" x14ac:dyDescent="0.35">
      <c r="A7" s="140" t="s">
        <v>358</v>
      </c>
      <c r="B7" s="140" t="s">
        <v>254</v>
      </c>
      <c r="C7" s="140" t="s">
        <v>376</v>
      </c>
    </row>
    <row r="8" spans="1:3" x14ac:dyDescent="0.35">
      <c r="A8" s="140" t="s">
        <v>422</v>
      </c>
      <c r="B8" s="140" t="s">
        <v>421</v>
      </c>
      <c r="C8" s="140" t="s">
        <v>423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E629D-DAE5-4834-B9BA-540A42D9D3F6}">
  <dimension ref="A1:N35"/>
  <sheetViews>
    <sheetView topLeftCell="A18" workbookViewId="0">
      <selection activeCell="J28" sqref="J28"/>
    </sheetView>
  </sheetViews>
  <sheetFormatPr defaultRowHeight="14.5" x14ac:dyDescent="0.35"/>
  <cols>
    <col min="1" max="1" width="4.453125" style="108" customWidth="1"/>
    <col min="2" max="2" width="11.81640625" customWidth="1"/>
    <col min="10" max="10" width="15.7265625" style="104" customWidth="1"/>
    <col min="11" max="11" width="15.7265625" customWidth="1"/>
  </cols>
  <sheetData>
    <row r="1" spans="1:14" x14ac:dyDescent="0.35">
      <c r="B1" s="45" t="s">
        <v>414</v>
      </c>
      <c r="J1" s="45" t="s">
        <v>465</v>
      </c>
      <c r="K1" s="45" t="s">
        <v>464</v>
      </c>
    </row>
    <row r="2" spans="1:14" s="104" customFormat="1" x14ac:dyDescent="0.35">
      <c r="A2" s="108"/>
      <c r="B2" s="148" t="s">
        <v>415</v>
      </c>
    </row>
    <row r="3" spans="1:14" s="104" customFormat="1" x14ac:dyDescent="0.35">
      <c r="A3" s="108"/>
      <c r="B3" s="45"/>
    </row>
    <row r="4" spans="1:14" x14ac:dyDescent="0.35">
      <c r="B4" s="45" t="s">
        <v>416</v>
      </c>
    </row>
    <row r="5" spans="1:14" s="104" customFormat="1" x14ac:dyDescent="0.35">
      <c r="A5" s="108"/>
      <c r="B5" s="45" t="s">
        <v>418</v>
      </c>
    </row>
    <row r="6" spans="1:14" s="104" customFormat="1" x14ac:dyDescent="0.35">
      <c r="A6" s="108"/>
      <c r="B6" s="148" t="s">
        <v>417</v>
      </c>
    </row>
    <row r="7" spans="1:14" s="104" customFormat="1" x14ac:dyDescent="0.35">
      <c r="A7" s="108"/>
    </row>
    <row r="8" spans="1:14" x14ac:dyDescent="0.35">
      <c r="A8" s="108" t="s">
        <v>419</v>
      </c>
      <c r="B8" s="45" t="s">
        <v>399</v>
      </c>
    </row>
    <row r="9" spans="1:14" x14ac:dyDescent="0.35">
      <c r="A9" s="108">
        <v>1</v>
      </c>
      <c r="B9" s="174" t="s">
        <v>402</v>
      </c>
      <c r="J9" s="104" t="s">
        <v>463</v>
      </c>
      <c r="K9" t="s">
        <v>251</v>
      </c>
      <c r="L9" t="s">
        <v>461</v>
      </c>
    </row>
    <row r="10" spans="1:14" x14ac:dyDescent="0.35">
      <c r="A10" s="108">
        <v>2</v>
      </c>
      <c r="B10" t="s">
        <v>403</v>
      </c>
      <c r="J10" s="104" t="s">
        <v>253</v>
      </c>
      <c r="K10" t="s">
        <v>253</v>
      </c>
      <c r="L10" t="s">
        <v>460</v>
      </c>
    </row>
    <row r="11" spans="1:14" x14ac:dyDescent="0.35">
      <c r="A11" s="108">
        <v>3</v>
      </c>
      <c r="B11" s="175" t="s">
        <v>550</v>
      </c>
      <c r="J11" s="104" t="s">
        <v>547</v>
      </c>
      <c r="K11" t="s">
        <v>548</v>
      </c>
      <c r="L11" t="s">
        <v>549</v>
      </c>
    </row>
    <row r="12" spans="1:14" s="104" customFormat="1" x14ac:dyDescent="0.35">
      <c r="A12" s="108"/>
    </row>
    <row r="13" spans="1:14" x14ac:dyDescent="0.35">
      <c r="A13" s="108" t="s">
        <v>420</v>
      </c>
      <c r="B13" s="45" t="s">
        <v>400</v>
      </c>
    </row>
    <row r="14" spans="1:14" ht="15" customHeight="1" x14ac:dyDescent="0.35">
      <c r="A14" s="108">
        <v>1</v>
      </c>
      <c r="B14" t="s">
        <v>404</v>
      </c>
      <c r="J14" s="104" t="s">
        <v>466</v>
      </c>
      <c r="K14" t="s">
        <v>251</v>
      </c>
      <c r="L14" s="184" t="s">
        <v>462</v>
      </c>
      <c r="M14" s="185"/>
      <c r="N14" s="185"/>
    </row>
    <row r="15" spans="1:14" x14ac:dyDescent="0.35">
      <c r="A15" s="108">
        <v>2</v>
      </c>
      <c r="B15" t="s">
        <v>405</v>
      </c>
      <c r="J15" s="104" t="s">
        <v>251</v>
      </c>
      <c r="K15" t="s">
        <v>251</v>
      </c>
      <c r="L15" s="184"/>
      <c r="M15" s="185"/>
      <c r="N15" s="185"/>
    </row>
    <row r="16" spans="1:14" x14ac:dyDescent="0.35">
      <c r="A16" s="108">
        <v>3</v>
      </c>
      <c r="B16" t="s">
        <v>406</v>
      </c>
      <c r="J16" s="104" t="s">
        <v>251</v>
      </c>
      <c r="K16" s="104" t="s">
        <v>251</v>
      </c>
      <c r="L16" s="184"/>
      <c r="M16" s="185"/>
      <c r="N16" s="185"/>
    </row>
    <row r="17" spans="1:14" x14ac:dyDescent="0.35">
      <c r="A17" s="108">
        <v>4</v>
      </c>
      <c r="B17" t="s">
        <v>407</v>
      </c>
      <c r="J17" s="104" t="s">
        <v>251</v>
      </c>
      <c r="K17" s="104" t="s">
        <v>251</v>
      </c>
      <c r="L17" s="184"/>
      <c r="M17" s="185"/>
      <c r="N17" s="185"/>
    </row>
    <row r="18" spans="1:14" x14ac:dyDescent="0.35">
      <c r="A18" s="108">
        <v>5</v>
      </c>
      <c r="B18" t="s">
        <v>408</v>
      </c>
      <c r="J18" s="104" t="s">
        <v>251</v>
      </c>
      <c r="K18" s="104" t="s">
        <v>251</v>
      </c>
      <c r="L18" s="184"/>
      <c r="M18" s="185"/>
      <c r="N18" s="185"/>
    </row>
    <row r="19" spans="1:14" x14ac:dyDescent="0.35">
      <c r="A19" s="108">
        <v>6</v>
      </c>
      <c r="B19" t="s">
        <v>409</v>
      </c>
      <c r="J19" s="104" t="s">
        <v>251</v>
      </c>
      <c r="K19" s="104" t="s">
        <v>251</v>
      </c>
      <c r="L19" s="184"/>
      <c r="M19" s="185"/>
      <c r="N19" s="185"/>
    </row>
    <row r="20" spans="1:14" x14ac:dyDescent="0.35">
      <c r="A20" s="108">
        <v>7</v>
      </c>
      <c r="B20" t="s">
        <v>410</v>
      </c>
      <c r="J20" s="104" t="s">
        <v>251</v>
      </c>
      <c r="K20" s="104" t="s">
        <v>251</v>
      </c>
      <c r="L20" s="184"/>
      <c r="M20" s="185"/>
      <c r="N20" s="185"/>
    </row>
    <row r="21" spans="1:14" x14ac:dyDescent="0.35">
      <c r="A21" s="108">
        <v>8</v>
      </c>
      <c r="B21" t="s">
        <v>411</v>
      </c>
      <c r="J21" s="104" t="s">
        <v>251</v>
      </c>
      <c r="K21" s="104" t="s">
        <v>251</v>
      </c>
      <c r="L21" s="184"/>
      <c r="M21" s="185"/>
      <c r="N21" s="185"/>
    </row>
    <row r="22" spans="1:14" x14ac:dyDescent="0.35">
      <c r="A22" s="108">
        <v>9</v>
      </c>
      <c r="B22" t="s">
        <v>412</v>
      </c>
      <c r="J22" s="104" t="s">
        <v>251</v>
      </c>
      <c r="K22" s="104" t="s">
        <v>251</v>
      </c>
      <c r="L22" s="184"/>
      <c r="M22" s="185"/>
      <c r="N22" s="185"/>
    </row>
    <row r="23" spans="1:14" x14ac:dyDescent="0.35">
      <c r="A23" s="108">
        <v>10</v>
      </c>
      <c r="B23" t="s">
        <v>401</v>
      </c>
      <c r="J23" s="104" t="s">
        <v>251</v>
      </c>
      <c r="K23" s="104" t="s">
        <v>251</v>
      </c>
      <c r="L23" s="184"/>
      <c r="M23" s="185"/>
      <c r="N23" s="185"/>
    </row>
    <row r="25" spans="1:14" s="104" customFormat="1" x14ac:dyDescent="0.35">
      <c r="A25" s="108" t="s">
        <v>482</v>
      </c>
      <c r="B25" s="45" t="s">
        <v>553</v>
      </c>
    </row>
    <row r="26" spans="1:14" s="104" customFormat="1" x14ac:dyDescent="0.35">
      <c r="A26" s="108">
        <v>1</v>
      </c>
      <c r="B26" s="104" t="s">
        <v>551</v>
      </c>
      <c r="J26" s="104" t="s">
        <v>546</v>
      </c>
      <c r="K26" s="171" t="s">
        <v>546</v>
      </c>
    </row>
    <row r="27" spans="1:14" s="104" customFormat="1" x14ac:dyDescent="0.35">
      <c r="A27" s="108">
        <v>2</v>
      </c>
      <c r="B27" s="104" t="s">
        <v>552</v>
      </c>
      <c r="J27" s="104" t="s">
        <v>556</v>
      </c>
      <c r="K27" s="171" t="s">
        <v>421</v>
      </c>
    </row>
    <row r="28" spans="1:14" s="104" customFormat="1" x14ac:dyDescent="0.35">
      <c r="A28" s="108">
        <v>3</v>
      </c>
      <c r="B28" s="104" t="s">
        <v>554</v>
      </c>
      <c r="J28" s="104" t="s">
        <v>556</v>
      </c>
      <c r="K28" s="171" t="s">
        <v>557</v>
      </c>
    </row>
    <row r="29" spans="1:14" s="104" customFormat="1" x14ac:dyDescent="0.35">
      <c r="A29" s="108">
        <v>4</v>
      </c>
      <c r="B29" s="104" t="s">
        <v>555</v>
      </c>
    </row>
    <row r="30" spans="1:14" s="104" customFormat="1" x14ac:dyDescent="0.35">
      <c r="A30" s="108"/>
    </row>
    <row r="31" spans="1:14" s="104" customFormat="1" x14ac:dyDescent="0.35">
      <c r="A31" s="108"/>
    </row>
    <row r="32" spans="1:14" s="104" customFormat="1" x14ac:dyDescent="0.35">
      <c r="A32" s="108"/>
    </row>
    <row r="33" spans="1:2" s="104" customFormat="1" x14ac:dyDescent="0.35">
      <c r="A33" s="108"/>
    </row>
    <row r="35" spans="1:2" x14ac:dyDescent="0.35">
      <c r="B35" t="s">
        <v>413</v>
      </c>
    </row>
  </sheetData>
  <mergeCells count="1">
    <mergeCell ref="L14:N2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07036-8D9C-41A9-9A70-C8740A5996CC}">
  <dimension ref="A1:X34"/>
  <sheetViews>
    <sheetView workbookViewId="0">
      <selection activeCell="B17" sqref="B17"/>
    </sheetView>
  </sheetViews>
  <sheetFormatPr defaultRowHeight="14.5" x14ac:dyDescent="0.35"/>
  <cols>
    <col min="6" max="7" width="9.1796875" style="104"/>
  </cols>
  <sheetData>
    <row r="1" spans="1:23" x14ac:dyDescent="0.35">
      <c r="A1" t="s">
        <v>594</v>
      </c>
    </row>
    <row r="2" spans="1:23" x14ac:dyDescent="0.35">
      <c r="A2" t="s">
        <v>567</v>
      </c>
    </row>
    <row r="3" spans="1:23" s="104" customFormat="1" x14ac:dyDescent="0.35"/>
    <row r="4" spans="1:23" s="104" customFormat="1" x14ac:dyDescent="0.35">
      <c r="A4" s="45" t="s">
        <v>569</v>
      </c>
    </row>
    <row r="5" spans="1:23" x14ac:dyDescent="0.35">
      <c r="A5" t="s">
        <v>558</v>
      </c>
      <c r="K5" t="s">
        <v>568</v>
      </c>
    </row>
    <row r="6" spans="1:23" x14ac:dyDescent="0.35">
      <c r="A6" t="s">
        <v>559</v>
      </c>
      <c r="K6" t="s">
        <v>568</v>
      </c>
    </row>
    <row r="7" spans="1:23" x14ac:dyDescent="0.35">
      <c r="A7" t="s">
        <v>588</v>
      </c>
      <c r="K7" s="104" t="s">
        <v>587</v>
      </c>
    </row>
    <row r="8" spans="1:23" x14ac:dyDescent="0.35">
      <c r="A8" t="s">
        <v>560</v>
      </c>
      <c r="K8" t="s">
        <v>561</v>
      </c>
    </row>
    <row r="9" spans="1:23" s="104" customFormat="1" x14ac:dyDescent="0.35">
      <c r="A9" s="104" t="s">
        <v>565</v>
      </c>
    </row>
    <row r="10" spans="1:23" s="104" customFormat="1" x14ac:dyDescent="0.35"/>
    <row r="11" spans="1:23" s="104" customFormat="1" x14ac:dyDescent="0.35">
      <c r="A11" s="104" t="s">
        <v>571</v>
      </c>
    </row>
    <row r="12" spans="1:23" s="104" customFormat="1" x14ac:dyDescent="0.35"/>
    <row r="13" spans="1:23" s="104" customFormat="1" x14ac:dyDescent="0.35">
      <c r="A13" s="104" t="s">
        <v>593</v>
      </c>
      <c r="K13" s="187" t="s">
        <v>572</v>
      </c>
      <c r="L13" s="187"/>
      <c r="M13" s="187"/>
      <c r="N13" s="187"/>
      <c r="O13" s="187"/>
      <c r="P13" s="187"/>
      <c r="Q13" s="187"/>
      <c r="R13" s="187"/>
      <c r="S13" s="187"/>
      <c r="T13" s="187"/>
      <c r="U13" s="187"/>
      <c r="V13" s="187"/>
      <c r="W13" s="187"/>
    </row>
    <row r="15" spans="1:23" s="104" customFormat="1" ht="63" customHeight="1" x14ac:dyDescent="0.35">
      <c r="A15" s="173" t="s">
        <v>589</v>
      </c>
      <c r="K15" s="186" t="s">
        <v>590</v>
      </c>
      <c r="L15" s="187"/>
      <c r="M15" s="187"/>
      <c r="N15" s="187"/>
      <c r="O15" s="187"/>
      <c r="P15" s="187"/>
      <c r="Q15" s="187"/>
      <c r="R15" s="187"/>
      <c r="S15" s="187"/>
      <c r="T15" s="187"/>
      <c r="U15" s="187"/>
      <c r="V15" s="187"/>
      <c r="W15" s="187"/>
    </row>
    <row r="16" spans="1:23" s="104" customFormat="1" x14ac:dyDescent="0.35">
      <c r="A16" s="173" t="s">
        <v>591</v>
      </c>
      <c r="K16" s="172"/>
      <c r="L16" s="114"/>
      <c r="M16" s="114"/>
      <c r="N16" s="114"/>
      <c r="O16" s="114"/>
      <c r="P16" s="114"/>
      <c r="Q16" s="114"/>
      <c r="R16" s="114"/>
      <c r="S16" s="114"/>
      <c r="T16" s="114"/>
      <c r="U16" s="114"/>
      <c r="V16" s="114"/>
      <c r="W16" s="114"/>
    </row>
    <row r="17" spans="1:24" s="104" customFormat="1" x14ac:dyDescent="0.35">
      <c r="A17" s="173" t="s">
        <v>412</v>
      </c>
      <c r="K17" s="172"/>
      <c r="L17" s="114"/>
      <c r="M17" s="114"/>
      <c r="N17" s="114"/>
      <c r="O17" s="114"/>
      <c r="P17" s="114"/>
      <c r="Q17" s="114"/>
      <c r="R17" s="114"/>
      <c r="S17" s="114"/>
      <c r="T17" s="114"/>
      <c r="U17" s="114"/>
      <c r="V17" s="114"/>
      <c r="W17" s="114"/>
    </row>
    <row r="18" spans="1:24" s="104" customFormat="1" x14ac:dyDescent="0.35">
      <c r="A18" s="173" t="s">
        <v>592</v>
      </c>
      <c r="K18" s="172"/>
      <c r="L18" s="114"/>
      <c r="M18" s="114"/>
      <c r="N18" s="114"/>
      <c r="O18" s="114"/>
      <c r="P18" s="114"/>
      <c r="Q18" s="114"/>
      <c r="R18" s="114"/>
      <c r="S18" s="114"/>
      <c r="T18" s="114"/>
      <c r="U18" s="114"/>
      <c r="V18" s="114"/>
      <c r="W18" s="114"/>
    </row>
    <row r="19" spans="1:24" s="104" customFormat="1" x14ac:dyDescent="0.35">
      <c r="A19" s="138" t="s">
        <v>579</v>
      </c>
      <c r="K19" s="172"/>
      <c r="L19" s="114"/>
      <c r="M19" s="114"/>
      <c r="N19" s="114"/>
      <c r="O19" s="114"/>
      <c r="P19" s="114"/>
      <c r="Q19" s="114"/>
      <c r="R19" s="114"/>
      <c r="S19" s="114"/>
      <c r="T19" s="114"/>
      <c r="U19" s="114"/>
      <c r="V19" s="114"/>
      <c r="W19" s="114"/>
    </row>
    <row r="20" spans="1:24" s="104" customFormat="1" x14ac:dyDescent="0.35"/>
    <row r="21" spans="1:24" s="104" customFormat="1" x14ac:dyDescent="0.35">
      <c r="A21" s="104" t="s">
        <v>564</v>
      </c>
    </row>
    <row r="22" spans="1:24" s="104" customFormat="1" ht="48" customHeight="1" x14ac:dyDescent="0.35">
      <c r="A22" s="173" t="s">
        <v>570</v>
      </c>
      <c r="B22" s="138"/>
      <c r="K22" s="186" t="s">
        <v>576</v>
      </c>
      <c r="L22" s="186"/>
      <c r="M22" s="186"/>
      <c r="N22" s="186"/>
      <c r="O22" s="186"/>
      <c r="P22" s="186"/>
      <c r="Q22" s="186"/>
      <c r="R22" s="186"/>
      <c r="S22" s="186"/>
      <c r="T22" s="186"/>
      <c r="U22" s="186"/>
      <c r="V22" s="186"/>
      <c r="W22" s="186"/>
    </row>
    <row r="23" spans="1:24" s="104" customFormat="1" ht="33.75" customHeight="1" x14ac:dyDescent="0.35">
      <c r="A23" s="138"/>
      <c r="B23" s="138"/>
      <c r="K23" s="177" t="s">
        <v>577</v>
      </c>
      <c r="L23" s="177"/>
      <c r="M23" s="177"/>
      <c r="N23" s="177"/>
      <c r="O23" s="177"/>
      <c r="P23" s="177"/>
      <c r="Q23" s="177"/>
      <c r="R23" s="177"/>
      <c r="S23" s="177"/>
      <c r="T23" s="177"/>
      <c r="U23" s="177"/>
      <c r="V23" s="177"/>
      <c r="W23" s="177"/>
    </row>
    <row r="24" spans="1:24" ht="29.25" customHeight="1" x14ac:dyDescent="0.35">
      <c r="A24" s="138"/>
      <c r="B24" s="138"/>
      <c r="K24" s="186" t="s">
        <v>578</v>
      </c>
      <c r="L24" s="186"/>
      <c r="M24" s="186"/>
      <c r="N24" s="186"/>
      <c r="O24" s="186"/>
      <c r="P24" s="186"/>
      <c r="Q24" s="186"/>
      <c r="R24" s="186"/>
      <c r="S24" s="186"/>
      <c r="T24" s="186"/>
      <c r="U24" s="186"/>
      <c r="V24" s="186"/>
      <c r="W24" s="186"/>
    </row>
    <row r="25" spans="1:24" x14ac:dyDescent="0.35">
      <c r="A25" s="138" t="s">
        <v>562</v>
      </c>
      <c r="B25" s="138"/>
    </row>
    <row r="26" spans="1:24" x14ac:dyDescent="0.35">
      <c r="A26" s="138" t="s">
        <v>563</v>
      </c>
      <c r="B26" s="138"/>
      <c r="K26" t="s">
        <v>573</v>
      </c>
    </row>
    <row r="27" spans="1:24" s="104" customFormat="1" x14ac:dyDescent="0.35">
      <c r="A27" s="138"/>
      <c r="B27" s="138"/>
      <c r="K27" s="187" t="s">
        <v>585</v>
      </c>
      <c r="L27" s="187"/>
      <c r="M27" s="187"/>
      <c r="N27" s="187"/>
      <c r="O27" s="187"/>
      <c r="P27" s="187"/>
      <c r="Q27" s="187"/>
      <c r="R27" s="187"/>
      <c r="S27" s="187"/>
      <c r="T27" s="187"/>
      <c r="U27" s="187"/>
      <c r="V27" s="187"/>
      <c r="W27" s="187"/>
    </row>
    <row r="28" spans="1:24" s="104" customFormat="1" ht="114" customHeight="1" x14ac:dyDescent="0.35">
      <c r="A28" s="138"/>
      <c r="B28" s="138"/>
      <c r="K28" s="177" t="s">
        <v>586</v>
      </c>
      <c r="L28" s="178"/>
      <c r="M28" s="178"/>
      <c r="N28" s="178"/>
      <c r="O28" s="178"/>
      <c r="P28" s="178"/>
      <c r="Q28" s="178"/>
      <c r="R28" s="178"/>
      <c r="S28" s="178"/>
      <c r="T28" s="178"/>
      <c r="U28" s="178"/>
      <c r="V28" s="178"/>
      <c r="W28" s="178"/>
      <c r="X28" s="178"/>
    </row>
    <row r="29" spans="1:24" s="104" customFormat="1" x14ac:dyDescent="0.35">
      <c r="A29" s="138"/>
      <c r="B29" s="138"/>
      <c r="K29" s="114"/>
      <c r="L29" s="114"/>
      <c r="M29" s="114"/>
      <c r="N29" s="114"/>
      <c r="O29" s="114"/>
      <c r="P29" s="114"/>
      <c r="Q29" s="114"/>
      <c r="R29" s="114"/>
      <c r="S29" s="114"/>
      <c r="T29" s="114"/>
      <c r="U29" s="114"/>
      <c r="V29" s="114"/>
      <c r="W29" s="114"/>
    </row>
    <row r="30" spans="1:24" x14ac:dyDescent="0.35">
      <c r="A30" s="138" t="s">
        <v>566</v>
      </c>
      <c r="B30" s="138"/>
      <c r="K30" t="s">
        <v>580</v>
      </c>
    </row>
    <row r="31" spans="1:24" x14ac:dyDescent="0.35">
      <c r="A31" s="138" t="s">
        <v>574</v>
      </c>
      <c r="K31" t="s">
        <v>575</v>
      </c>
    </row>
    <row r="32" spans="1:24" x14ac:dyDescent="0.35">
      <c r="A32" s="138" t="s">
        <v>581</v>
      </c>
    </row>
    <row r="33" spans="1:23" ht="62.25" customHeight="1" x14ac:dyDescent="0.35">
      <c r="A33" s="138" t="s">
        <v>582</v>
      </c>
      <c r="K33" s="186" t="s">
        <v>583</v>
      </c>
      <c r="L33" s="187"/>
      <c r="M33" s="187"/>
      <c r="N33" s="187"/>
      <c r="O33" s="187"/>
      <c r="P33" s="187"/>
      <c r="Q33" s="187"/>
      <c r="R33" s="187"/>
      <c r="S33" s="187"/>
      <c r="T33" s="187"/>
      <c r="U33" s="187"/>
      <c r="V33" s="187"/>
      <c r="W33" s="187"/>
    </row>
    <row r="34" spans="1:23" ht="33.75" customHeight="1" x14ac:dyDescent="0.35">
      <c r="K34" s="186" t="s">
        <v>584</v>
      </c>
      <c r="L34" s="186"/>
      <c r="M34" s="186"/>
      <c r="N34" s="186"/>
      <c r="O34" s="186"/>
      <c r="P34" s="186"/>
      <c r="Q34" s="186"/>
      <c r="R34" s="186"/>
      <c r="S34" s="186"/>
      <c r="T34" s="186"/>
      <c r="U34" s="186"/>
      <c r="V34" s="186"/>
      <c r="W34" s="186"/>
    </row>
  </sheetData>
  <mergeCells count="9">
    <mergeCell ref="K33:W33"/>
    <mergeCell ref="K34:W34"/>
    <mergeCell ref="K27:W27"/>
    <mergeCell ref="K28:X28"/>
    <mergeCell ref="K13:W13"/>
    <mergeCell ref="K15:W15"/>
    <mergeCell ref="K22:W22"/>
    <mergeCell ref="K23:W23"/>
    <mergeCell ref="K24:W2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
  <sheetViews>
    <sheetView workbookViewId="0">
      <selection activeCell="D3" sqref="D3"/>
    </sheetView>
  </sheetViews>
  <sheetFormatPr defaultColWidth="9.1796875" defaultRowHeight="14.5" x14ac:dyDescent="0.35"/>
  <cols>
    <col min="1" max="1" width="10.7265625" style="98" bestFit="1" customWidth="1"/>
    <col min="2" max="3" width="10.7265625" style="98" customWidth="1"/>
    <col min="4" max="4" width="137" style="98" customWidth="1"/>
    <col min="5" max="16384" width="9.1796875" style="98"/>
  </cols>
  <sheetData>
    <row r="1" spans="1:4" ht="29" x14ac:dyDescent="0.35">
      <c r="A1" s="97" t="s">
        <v>85</v>
      </c>
      <c r="B1" s="97"/>
      <c r="C1" s="97"/>
    </row>
    <row r="2" spans="1:4" x14ac:dyDescent="0.35">
      <c r="A2" s="176">
        <v>44110</v>
      </c>
      <c r="B2" s="176" t="s">
        <v>595</v>
      </c>
      <c r="C2" s="176" t="s">
        <v>596</v>
      </c>
      <c r="D2" s="98" t="s">
        <v>597</v>
      </c>
    </row>
  </sheetData>
  <pageMargins left="0.25" right="0.25" top="0.75" bottom="0.75" header="0.3" footer="0.3"/>
  <pageSetup paperSize="8" fitToHeight="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1879F-E5A3-4E0A-8D7F-0191E8E80E68}">
  <sheetPr>
    <pageSetUpPr fitToPage="1"/>
  </sheetPr>
  <dimension ref="A1:G29"/>
  <sheetViews>
    <sheetView topLeftCell="B1" zoomScale="90" zoomScaleNormal="90" workbookViewId="0">
      <selection activeCell="D13" sqref="D13"/>
    </sheetView>
  </sheetViews>
  <sheetFormatPr defaultColWidth="9.1796875" defaultRowHeight="14.5" x14ac:dyDescent="0.35"/>
  <cols>
    <col min="1" max="1" width="3" style="104" bestFit="1" customWidth="1"/>
    <col min="2" max="2" width="31.1796875" style="104" customWidth="1"/>
    <col min="3" max="3" width="5.7265625" style="114" customWidth="1"/>
    <col min="4" max="4" width="150.1796875" style="104" bestFit="1" customWidth="1"/>
    <col min="5" max="16384" width="9.1796875" style="104"/>
  </cols>
  <sheetData>
    <row r="1" spans="2:7" ht="15.5" x14ac:dyDescent="0.35">
      <c r="B1" s="1" t="s">
        <v>257</v>
      </c>
    </row>
    <row r="2" spans="2:7" ht="15.5" x14ac:dyDescent="0.35">
      <c r="B2" s="1" t="s">
        <v>424</v>
      </c>
      <c r="C2" s="115"/>
      <c r="D2" s="2"/>
      <c r="E2" s="2"/>
      <c r="F2" s="2"/>
      <c r="G2" s="2"/>
    </row>
    <row r="4" spans="2:7" ht="38.25" customHeight="1" x14ac:dyDescent="0.35">
      <c r="B4" s="153" t="s">
        <v>387</v>
      </c>
      <c r="C4" s="154"/>
      <c r="D4" s="155" t="s">
        <v>425</v>
      </c>
    </row>
    <row r="5" spans="2:7" ht="5.15" customHeight="1" x14ac:dyDescent="0.35">
      <c r="D5" s="98"/>
    </row>
    <row r="6" spans="2:7" x14ac:dyDescent="0.35">
      <c r="B6" s="156" t="s">
        <v>426</v>
      </c>
      <c r="C6" s="157"/>
      <c r="D6" s="156" t="s">
        <v>428</v>
      </c>
    </row>
    <row r="7" spans="2:7" x14ac:dyDescent="0.35">
      <c r="B7" s="156"/>
      <c r="C7" s="157"/>
      <c r="D7" s="156" t="s">
        <v>388</v>
      </c>
    </row>
    <row r="8" spans="2:7" x14ac:dyDescent="0.35">
      <c r="B8" s="156"/>
      <c r="C8" s="157"/>
      <c r="D8" s="156" t="s">
        <v>430</v>
      </c>
    </row>
    <row r="9" spans="2:7" x14ac:dyDescent="0.35">
      <c r="B9" s="156"/>
      <c r="C9" s="157"/>
      <c r="D9" s="156" t="s">
        <v>390</v>
      </c>
    </row>
    <row r="10" spans="2:7" x14ac:dyDescent="0.35">
      <c r="B10" s="156"/>
      <c r="C10" s="157"/>
      <c r="D10" s="156" t="s">
        <v>391</v>
      </c>
    </row>
    <row r="13" spans="2:7" ht="31" x14ac:dyDescent="0.35">
      <c r="B13" s="153" t="s">
        <v>392</v>
      </c>
      <c r="C13" s="158"/>
      <c r="D13" s="155" t="s">
        <v>427</v>
      </c>
    </row>
    <row r="14" spans="2:7" ht="5.15" customHeight="1" x14ac:dyDescent="0.35">
      <c r="D14" s="159"/>
    </row>
    <row r="15" spans="2:7" x14ac:dyDescent="0.35">
      <c r="B15" s="156" t="s">
        <v>426</v>
      </c>
      <c r="C15" s="157"/>
      <c r="D15" s="156" t="s">
        <v>429</v>
      </c>
    </row>
    <row r="16" spans="2:7" x14ac:dyDescent="0.35">
      <c r="B16" s="156"/>
      <c r="C16" s="157"/>
      <c r="D16" s="156" t="s">
        <v>388</v>
      </c>
    </row>
    <row r="17" spans="1:4" x14ac:dyDescent="0.35">
      <c r="B17" s="156"/>
      <c r="C17" s="157"/>
      <c r="D17" s="156" t="s">
        <v>389</v>
      </c>
    </row>
    <row r="18" spans="1:4" x14ac:dyDescent="0.35">
      <c r="B18" s="156"/>
      <c r="C18" s="157"/>
      <c r="D18" s="156" t="s">
        <v>390</v>
      </c>
    </row>
    <row r="19" spans="1:4" x14ac:dyDescent="0.35">
      <c r="B19" s="156"/>
      <c r="C19" s="157"/>
      <c r="D19" s="156" t="s">
        <v>391</v>
      </c>
    </row>
    <row r="20" spans="1:4" x14ac:dyDescent="0.35">
      <c r="B20" s="156"/>
      <c r="C20" s="157"/>
      <c r="D20" s="156" t="s">
        <v>393</v>
      </c>
    </row>
    <row r="21" spans="1:4" x14ac:dyDescent="0.35">
      <c r="B21" s="156"/>
      <c r="C21" s="157"/>
      <c r="D21" s="160" t="s">
        <v>394</v>
      </c>
    </row>
    <row r="27" spans="1:4" x14ac:dyDescent="0.35">
      <c r="A27" s="161">
        <v>15</v>
      </c>
      <c r="B27" s="45"/>
    </row>
    <row r="28" spans="1:4" x14ac:dyDescent="0.35">
      <c r="A28" s="161">
        <v>16</v>
      </c>
      <c r="B28" s="45"/>
    </row>
    <row r="29" spans="1:4" x14ac:dyDescent="0.35">
      <c r="A29" s="161">
        <v>17</v>
      </c>
      <c r="B29" s="45"/>
    </row>
  </sheetData>
  <pageMargins left="0.7" right="0.7" top="0.75" bottom="0.75" header="0.3" footer="0.3"/>
  <pageSetup paperSize="9" scale="60" fitToHeight="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6221B-0CFF-4466-8883-7783F1F0C5B6}">
  <sheetPr>
    <pageSetUpPr fitToPage="1"/>
  </sheetPr>
  <dimension ref="A1:AZ25"/>
  <sheetViews>
    <sheetView tabSelected="1" zoomScaleNormal="100" workbookViewId="0">
      <pane xSplit="3" ySplit="4" topLeftCell="D5" activePane="bottomRight" state="frozen"/>
      <selection pane="topRight"/>
      <selection pane="bottomLeft"/>
      <selection pane="bottomRight" activeCell="A27" sqref="A27"/>
    </sheetView>
  </sheetViews>
  <sheetFormatPr defaultColWidth="9.1796875" defaultRowHeight="14.5" x14ac:dyDescent="0.35"/>
  <cols>
    <col min="1" max="1" width="9.1796875" style="101"/>
    <col min="2" max="2" width="29.453125" style="101" bestFit="1" customWidth="1"/>
    <col min="3" max="3" width="25.54296875" style="101" bestFit="1" customWidth="1"/>
    <col min="4" max="4" width="11.1796875" style="101" customWidth="1"/>
    <col min="5" max="5" width="11.26953125" style="101" customWidth="1"/>
    <col min="6" max="6" width="9.54296875" style="101" bestFit="1" customWidth="1"/>
    <col min="7" max="7" width="8.7265625" style="101" bestFit="1" customWidth="1"/>
    <col min="8" max="8" width="10.453125" style="101" bestFit="1" customWidth="1"/>
    <col min="9" max="9" width="9.54296875" style="101" customWidth="1"/>
    <col min="10" max="10" width="9.1796875" style="101"/>
    <col min="11" max="11" width="9.54296875" style="101" bestFit="1" customWidth="1"/>
    <col min="12" max="12" width="9.1796875" style="101"/>
    <col min="13" max="20" width="10.81640625" style="101" customWidth="1"/>
    <col min="21" max="25" width="10.7265625" style="101" customWidth="1"/>
    <col min="26" max="26" width="7.7265625" style="101" customWidth="1"/>
    <col min="27" max="27" width="10.81640625" style="101" bestFit="1" customWidth="1"/>
    <col min="28" max="28" width="7.7265625" style="101" customWidth="1"/>
    <col min="29" max="29" width="11.1796875" style="101" customWidth="1"/>
    <col min="30" max="30" width="11.26953125" style="101" customWidth="1"/>
    <col min="31" max="31" width="9.54296875" style="101" bestFit="1" customWidth="1"/>
    <col min="32" max="32" width="8.7265625" style="101" bestFit="1" customWidth="1"/>
    <col min="33" max="33" width="10.453125" style="101" bestFit="1" customWidth="1"/>
    <col min="34" max="34" width="9.54296875" style="101" customWidth="1"/>
    <col min="35" max="35" width="9.1796875" style="101"/>
    <col min="36" max="36" width="9.54296875" style="101" bestFit="1" customWidth="1"/>
    <col min="37" max="37" width="9.1796875" style="101"/>
    <col min="38" max="45" width="10.81640625" style="101" customWidth="1"/>
    <col min="46" max="50" width="10.7265625" style="101" customWidth="1"/>
    <col min="51" max="51" width="7.7265625" style="104" customWidth="1"/>
    <col min="52" max="52" width="10.81640625" style="101" bestFit="1" customWidth="1"/>
    <col min="53" max="16384" width="9.1796875" style="104"/>
  </cols>
  <sheetData>
    <row r="1" spans="1:52" ht="15.5" x14ac:dyDescent="0.35">
      <c r="A1" s="7" t="s">
        <v>431</v>
      </c>
    </row>
    <row r="2" spans="1:52" x14ac:dyDescent="0.35">
      <c r="A2" s="14" t="s">
        <v>46</v>
      </c>
      <c r="D2" s="188" t="s">
        <v>432</v>
      </c>
      <c r="E2" s="188"/>
      <c r="F2" s="188"/>
      <c r="G2" s="188"/>
      <c r="H2" s="188"/>
      <c r="I2" s="188"/>
      <c r="J2" s="188"/>
      <c r="K2" s="188"/>
      <c r="L2" s="188"/>
      <c r="M2" s="188"/>
      <c r="N2" s="188"/>
      <c r="O2" s="188"/>
      <c r="P2" s="188"/>
      <c r="Q2" s="188"/>
      <c r="R2" s="188"/>
      <c r="S2" s="188"/>
      <c r="T2" s="188"/>
      <c r="U2" s="188"/>
      <c r="V2" s="188"/>
      <c r="W2" s="188"/>
      <c r="X2" s="188"/>
      <c r="Y2" s="188"/>
      <c r="AC2" s="188" t="s">
        <v>433</v>
      </c>
      <c r="AD2" s="188"/>
      <c r="AE2" s="188"/>
      <c r="AF2" s="188"/>
      <c r="AG2" s="188"/>
      <c r="AH2" s="188"/>
      <c r="AI2" s="188"/>
      <c r="AJ2" s="188"/>
      <c r="AK2" s="188"/>
      <c r="AL2" s="188"/>
      <c r="AM2" s="188"/>
      <c r="AN2" s="188"/>
      <c r="AO2" s="188"/>
      <c r="AP2" s="188"/>
      <c r="AQ2" s="188"/>
      <c r="AR2" s="188"/>
      <c r="AS2" s="188"/>
      <c r="AT2" s="188"/>
      <c r="AU2" s="188"/>
      <c r="AV2" s="188"/>
      <c r="AW2" s="188"/>
      <c r="AX2" s="188"/>
    </row>
    <row r="3" spans="1:52" s="4" customFormat="1" ht="43" x14ac:dyDescent="0.35">
      <c r="A3" s="15" t="s">
        <v>30</v>
      </c>
      <c r="B3" s="15" t="s">
        <v>31</v>
      </c>
      <c r="C3" s="15"/>
      <c r="D3" s="16" t="s">
        <v>434</v>
      </c>
      <c r="E3" s="16" t="s">
        <v>435</v>
      </c>
      <c r="F3" s="16" t="s">
        <v>436</v>
      </c>
      <c r="G3" s="16" t="s">
        <v>437</v>
      </c>
      <c r="H3" s="16" t="s">
        <v>438</v>
      </c>
      <c r="I3" s="16" t="s">
        <v>439</v>
      </c>
      <c r="J3" s="16" t="s">
        <v>440</v>
      </c>
      <c r="K3" s="16" t="s">
        <v>441</v>
      </c>
      <c r="L3" s="16" t="s">
        <v>442</v>
      </c>
      <c r="M3" s="16" t="s">
        <v>443</v>
      </c>
      <c r="N3" s="16" t="s">
        <v>444</v>
      </c>
      <c r="O3" s="16" t="s">
        <v>445</v>
      </c>
      <c r="P3" s="16" t="s">
        <v>445</v>
      </c>
      <c r="Q3" s="16" t="s">
        <v>446</v>
      </c>
      <c r="R3" s="16" t="s">
        <v>447</v>
      </c>
      <c r="S3" s="16" t="s">
        <v>448</v>
      </c>
      <c r="T3" s="16" t="s">
        <v>449</v>
      </c>
      <c r="U3" s="16" t="s">
        <v>450</v>
      </c>
      <c r="V3" s="16" t="s">
        <v>451</v>
      </c>
      <c r="W3" s="16" t="s">
        <v>452</v>
      </c>
      <c r="X3" s="16" t="s">
        <v>453</v>
      </c>
      <c r="Y3" s="16" t="s">
        <v>454</v>
      </c>
      <c r="Z3" s="17"/>
      <c r="AA3" s="162" t="s">
        <v>455</v>
      </c>
      <c r="AB3" s="17"/>
      <c r="AC3" s="16" t="s">
        <v>434</v>
      </c>
      <c r="AD3" s="16" t="s">
        <v>435</v>
      </c>
      <c r="AE3" s="16" t="s">
        <v>436</v>
      </c>
      <c r="AF3" s="16" t="s">
        <v>437</v>
      </c>
      <c r="AG3" s="16" t="s">
        <v>438</v>
      </c>
      <c r="AH3" s="16" t="s">
        <v>439</v>
      </c>
      <c r="AI3" s="16" t="s">
        <v>440</v>
      </c>
      <c r="AJ3" s="16" t="s">
        <v>441</v>
      </c>
      <c r="AK3" s="16" t="s">
        <v>442</v>
      </c>
      <c r="AL3" s="16" t="s">
        <v>443</v>
      </c>
      <c r="AM3" s="16" t="s">
        <v>444</v>
      </c>
      <c r="AN3" s="16" t="s">
        <v>445</v>
      </c>
      <c r="AO3" s="16" t="s">
        <v>445</v>
      </c>
      <c r="AP3" s="16" t="s">
        <v>446</v>
      </c>
      <c r="AQ3" s="16" t="s">
        <v>447</v>
      </c>
      <c r="AR3" s="16" t="s">
        <v>448</v>
      </c>
      <c r="AS3" s="16" t="s">
        <v>449</v>
      </c>
      <c r="AT3" s="16" t="s">
        <v>450</v>
      </c>
      <c r="AU3" s="16" t="s">
        <v>451</v>
      </c>
      <c r="AV3" s="16" t="s">
        <v>452</v>
      </c>
      <c r="AW3" s="16" t="s">
        <v>453</v>
      </c>
      <c r="AX3" s="16" t="s">
        <v>454</v>
      </c>
      <c r="AZ3" s="162" t="s">
        <v>456</v>
      </c>
    </row>
    <row r="5" spans="1:52" x14ac:dyDescent="0.35">
      <c r="C5" s="101" t="s">
        <v>457</v>
      </c>
      <c r="D5" s="163">
        <v>0</v>
      </c>
      <c r="E5" s="164">
        <v>0</v>
      </c>
      <c r="F5" s="164">
        <v>0</v>
      </c>
      <c r="G5" s="164">
        <v>0</v>
      </c>
      <c r="H5" s="164">
        <v>0</v>
      </c>
      <c r="I5" s="164">
        <v>0</v>
      </c>
      <c r="J5" s="164">
        <v>0</v>
      </c>
      <c r="K5" s="164">
        <v>0</v>
      </c>
      <c r="L5" s="164">
        <v>0</v>
      </c>
      <c r="M5" s="164">
        <v>0</v>
      </c>
      <c r="N5" s="164">
        <v>0</v>
      </c>
      <c r="O5" s="164">
        <v>0</v>
      </c>
      <c r="P5" s="164">
        <v>0</v>
      </c>
      <c r="Q5" s="164">
        <v>0</v>
      </c>
      <c r="R5" s="164">
        <v>0</v>
      </c>
      <c r="S5" s="164">
        <v>0</v>
      </c>
      <c r="T5" s="164">
        <v>0</v>
      </c>
      <c r="U5" s="164">
        <v>0</v>
      </c>
      <c r="V5" s="164">
        <v>0</v>
      </c>
      <c r="W5" s="164">
        <v>0</v>
      </c>
      <c r="X5" s="164">
        <v>0</v>
      </c>
      <c r="Y5" s="164">
        <v>0</v>
      </c>
      <c r="Z5" s="11"/>
      <c r="AA5" s="11">
        <f>SUM(D5:Y5)</f>
        <v>0</v>
      </c>
      <c r="AB5" s="11"/>
      <c r="AC5" s="163">
        <v>0</v>
      </c>
      <c r="AD5" s="164">
        <v>0</v>
      </c>
      <c r="AE5" s="164">
        <v>0</v>
      </c>
      <c r="AF5" s="164">
        <v>0</v>
      </c>
      <c r="AG5" s="164">
        <v>0</v>
      </c>
      <c r="AH5" s="164">
        <v>0</v>
      </c>
      <c r="AI5" s="164">
        <v>0</v>
      </c>
      <c r="AJ5" s="164">
        <v>0</v>
      </c>
      <c r="AK5" s="164">
        <v>0</v>
      </c>
      <c r="AL5" s="164">
        <v>0</v>
      </c>
      <c r="AM5" s="164">
        <v>0</v>
      </c>
      <c r="AN5" s="164">
        <v>0</v>
      </c>
      <c r="AO5" s="164">
        <v>0</v>
      </c>
      <c r="AP5" s="164">
        <v>0</v>
      </c>
      <c r="AQ5" s="164">
        <v>0</v>
      </c>
      <c r="AR5" s="164">
        <v>0</v>
      </c>
      <c r="AS5" s="164">
        <v>0</v>
      </c>
      <c r="AT5" s="164">
        <v>0</v>
      </c>
      <c r="AU5" s="164">
        <v>0</v>
      </c>
      <c r="AV5" s="164">
        <v>0</v>
      </c>
      <c r="AW5" s="164">
        <v>0</v>
      </c>
      <c r="AX5" s="164">
        <v>0</v>
      </c>
      <c r="AZ5" s="11">
        <f>SUM(AC5:AX5)</f>
        <v>0</v>
      </c>
    </row>
    <row r="6" spans="1:52" x14ac:dyDescent="0.35">
      <c r="D6" s="165"/>
      <c r="E6" s="165"/>
      <c r="F6" s="165"/>
      <c r="G6" s="165"/>
      <c r="H6" s="165"/>
      <c r="I6" s="165"/>
      <c r="J6" s="165"/>
      <c r="K6" s="165"/>
      <c r="L6" s="165"/>
      <c r="M6" s="165"/>
      <c r="N6" s="165"/>
      <c r="O6" s="165"/>
      <c r="P6" s="165"/>
      <c r="Q6" s="165"/>
      <c r="R6" s="165"/>
      <c r="S6" s="165"/>
      <c r="T6" s="165"/>
      <c r="U6" s="165"/>
      <c r="V6" s="165"/>
      <c r="W6" s="165"/>
      <c r="X6" s="165"/>
      <c r="Y6" s="165"/>
      <c r="AA6" s="11"/>
      <c r="AC6" s="165"/>
      <c r="AD6" s="165"/>
      <c r="AE6" s="165"/>
      <c r="AF6" s="165"/>
      <c r="AG6" s="165"/>
      <c r="AH6" s="165"/>
      <c r="AI6" s="165"/>
      <c r="AJ6" s="165"/>
      <c r="AK6" s="165"/>
      <c r="AL6" s="165"/>
      <c r="AM6" s="165"/>
      <c r="AN6" s="165"/>
      <c r="AO6" s="165"/>
      <c r="AP6" s="165"/>
      <c r="AQ6" s="165"/>
      <c r="AR6" s="165"/>
      <c r="AS6" s="165"/>
      <c r="AT6" s="165"/>
      <c r="AU6" s="165"/>
      <c r="AV6" s="165"/>
      <c r="AW6" s="165"/>
      <c r="AX6" s="165"/>
      <c r="AZ6" s="11"/>
    </row>
    <row r="7" spans="1:52" x14ac:dyDescent="0.35">
      <c r="C7" s="101" t="s">
        <v>457</v>
      </c>
      <c r="D7" s="163">
        <v>0</v>
      </c>
      <c r="E7" s="164">
        <v>0</v>
      </c>
      <c r="F7" s="164">
        <v>0</v>
      </c>
      <c r="G7" s="164">
        <v>0</v>
      </c>
      <c r="H7" s="164">
        <v>0</v>
      </c>
      <c r="I7" s="164">
        <v>0</v>
      </c>
      <c r="J7" s="164">
        <v>0</v>
      </c>
      <c r="K7" s="164">
        <v>0</v>
      </c>
      <c r="L7" s="164">
        <v>0</v>
      </c>
      <c r="M7" s="164">
        <v>0</v>
      </c>
      <c r="N7" s="164">
        <v>0</v>
      </c>
      <c r="O7" s="164">
        <v>0</v>
      </c>
      <c r="P7" s="164">
        <v>0</v>
      </c>
      <c r="Q7" s="164">
        <v>0</v>
      </c>
      <c r="R7" s="164">
        <v>0</v>
      </c>
      <c r="S7" s="164">
        <v>0</v>
      </c>
      <c r="T7" s="164">
        <v>0</v>
      </c>
      <c r="U7" s="164">
        <v>0</v>
      </c>
      <c r="V7" s="164">
        <v>0</v>
      </c>
      <c r="W7" s="164">
        <v>0</v>
      </c>
      <c r="X7" s="164">
        <v>0</v>
      </c>
      <c r="Y7" s="164">
        <v>0</v>
      </c>
      <c r="Z7" s="11"/>
      <c r="AA7" s="11">
        <f t="shared" ref="AA7:AA21" si="0">SUM(D7:Y7)</f>
        <v>0</v>
      </c>
      <c r="AB7" s="11"/>
      <c r="AC7" s="163">
        <v>0</v>
      </c>
      <c r="AD7" s="164">
        <v>0</v>
      </c>
      <c r="AE7" s="164">
        <v>0</v>
      </c>
      <c r="AF7" s="164">
        <v>0</v>
      </c>
      <c r="AG7" s="164">
        <v>0</v>
      </c>
      <c r="AH7" s="164">
        <v>0</v>
      </c>
      <c r="AI7" s="164">
        <v>0</v>
      </c>
      <c r="AJ7" s="164">
        <v>0</v>
      </c>
      <c r="AK7" s="164">
        <v>0</v>
      </c>
      <c r="AL7" s="164">
        <v>0</v>
      </c>
      <c r="AM7" s="164">
        <v>0</v>
      </c>
      <c r="AN7" s="164">
        <v>0</v>
      </c>
      <c r="AO7" s="164">
        <v>0</v>
      </c>
      <c r="AP7" s="164">
        <v>0</v>
      </c>
      <c r="AQ7" s="164">
        <v>0</v>
      </c>
      <c r="AR7" s="164">
        <v>0</v>
      </c>
      <c r="AS7" s="164">
        <v>0</v>
      </c>
      <c r="AT7" s="164">
        <v>0</v>
      </c>
      <c r="AU7" s="164">
        <v>0</v>
      </c>
      <c r="AV7" s="164">
        <v>0</v>
      </c>
      <c r="AW7" s="164">
        <v>0</v>
      </c>
      <c r="AX7" s="164">
        <v>0</v>
      </c>
      <c r="AZ7" s="11">
        <f t="shared" ref="AZ7:AZ21" si="1">SUM(AC7:AX7)</f>
        <v>0</v>
      </c>
    </row>
    <row r="8" spans="1:52" x14ac:dyDescent="0.35">
      <c r="D8" s="165"/>
      <c r="E8" s="165"/>
      <c r="F8" s="165"/>
      <c r="G8" s="165"/>
      <c r="H8" s="165"/>
      <c r="I8" s="165"/>
      <c r="J8" s="165"/>
      <c r="K8" s="165"/>
      <c r="L8" s="165"/>
      <c r="M8" s="165"/>
      <c r="N8" s="165"/>
      <c r="O8" s="165"/>
      <c r="P8" s="165"/>
      <c r="Q8" s="165"/>
      <c r="R8" s="165"/>
      <c r="S8" s="165"/>
      <c r="T8" s="165"/>
      <c r="U8" s="165"/>
      <c r="V8" s="165"/>
      <c r="W8" s="165"/>
      <c r="X8" s="165"/>
      <c r="Y8" s="165"/>
      <c r="Z8" s="11"/>
      <c r="AA8" s="11"/>
      <c r="AB8" s="11"/>
      <c r="AC8" s="165"/>
      <c r="AD8" s="165"/>
      <c r="AE8" s="165"/>
      <c r="AF8" s="165"/>
      <c r="AG8" s="165"/>
      <c r="AH8" s="165"/>
      <c r="AI8" s="165"/>
      <c r="AJ8" s="165"/>
      <c r="AK8" s="165"/>
      <c r="AL8" s="165"/>
      <c r="AM8" s="165"/>
      <c r="AN8" s="165"/>
      <c r="AO8" s="165"/>
      <c r="AP8" s="165"/>
      <c r="AQ8" s="165"/>
      <c r="AR8" s="165"/>
      <c r="AS8" s="165"/>
      <c r="AT8" s="165"/>
      <c r="AU8" s="165"/>
      <c r="AV8" s="165"/>
      <c r="AW8" s="165"/>
      <c r="AX8" s="165"/>
      <c r="AZ8" s="11"/>
    </row>
    <row r="9" spans="1:52" x14ac:dyDescent="0.35">
      <c r="C9" s="101" t="s">
        <v>457</v>
      </c>
      <c r="D9" s="163">
        <v>0</v>
      </c>
      <c r="E9" s="164">
        <v>0</v>
      </c>
      <c r="F9" s="164">
        <v>0</v>
      </c>
      <c r="G9" s="164">
        <v>0</v>
      </c>
      <c r="H9" s="164">
        <v>0</v>
      </c>
      <c r="I9" s="164">
        <v>0</v>
      </c>
      <c r="J9" s="164">
        <v>0</v>
      </c>
      <c r="K9" s="164">
        <v>0</v>
      </c>
      <c r="L9" s="164">
        <v>0</v>
      </c>
      <c r="M9" s="164">
        <v>0</v>
      </c>
      <c r="N9" s="164">
        <v>0</v>
      </c>
      <c r="O9" s="164">
        <v>0</v>
      </c>
      <c r="P9" s="164">
        <v>0</v>
      </c>
      <c r="Q9" s="164">
        <v>0</v>
      </c>
      <c r="R9" s="164">
        <v>0</v>
      </c>
      <c r="S9" s="164">
        <v>0</v>
      </c>
      <c r="T9" s="164">
        <v>0</v>
      </c>
      <c r="U9" s="164">
        <v>0</v>
      </c>
      <c r="V9" s="164">
        <v>0</v>
      </c>
      <c r="W9" s="164">
        <v>0</v>
      </c>
      <c r="X9" s="164">
        <v>0</v>
      </c>
      <c r="Y9" s="164">
        <v>0</v>
      </c>
      <c r="Z9" s="11"/>
      <c r="AA9" s="11">
        <f t="shared" si="0"/>
        <v>0</v>
      </c>
      <c r="AB9" s="11"/>
      <c r="AC9" s="163">
        <v>0</v>
      </c>
      <c r="AD9" s="164">
        <v>0</v>
      </c>
      <c r="AE9" s="164">
        <v>0</v>
      </c>
      <c r="AF9" s="164">
        <v>0</v>
      </c>
      <c r="AG9" s="164">
        <v>0</v>
      </c>
      <c r="AH9" s="164">
        <v>0</v>
      </c>
      <c r="AI9" s="164">
        <v>0</v>
      </c>
      <c r="AJ9" s="164">
        <v>0</v>
      </c>
      <c r="AK9" s="164">
        <v>0</v>
      </c>
      <c r="AL9" s="164">
        <v>0</v>
      </c>
      <c r="AM9" s="164">
        <v>0</v>
      </c>
      <c r="AN9" s="164">
        <v>0</v>
      </c>
      <c r="AO9" s="164">
        <v>0</v>
      </c>
      <c r="AP9" s="164">
        <v>0</v>
      </c>
      <c r="AQ9" s="164">
        <v>0</v>
      </c>
      <c r="AR9" s="164">
        <v>0</v>
      </c>
      <c r="AS9" s="164">
        <v>0</v>
      </c>
      <c r="AT9" s="164">
        <v>0</v>
      </c>
      <c r="AU9" s="164">
        <v>0</v>
      </c>
      <c r="AV9" s="164">
        <v>0</v>
      </c>
      <c r="AW9" s="164">
        <v>0</v>
      </c>
      <c r="AX9" s="164">
        <v>0</v>
      </c>
      <c r="AZ9" s="11">
        <f t="shared" si="1"/>
        <v>0</v>
      </c>
    </row>
    <row r="10" spans="1:52" x14ac:dyDescent="0.35">
      <c r="D10" s="165"/>
      <c r="E10" s="165"/>
      <c r="F10" s="165"/>
      <c r="G10" s="165"/>
      <c r="H10" s="165"/>
      <c r="I10" s="165"/>
      <c r="J10" s="165"/>
      <c r="K10" s="165"/>
      <c r="L10" s="165"/>
      <c r="M10" s="165"/>
      <c r="N10" s="165"/>
      <c r="O10" s="165"/>
      <c r="P10" s="165"/>
      <c r="Q10" s="165"/>
      <c r="R10" s="165"/>
      <c r="S10" s="165"/>
      <c r="T10" s="165"/>
      <c r="U10" s="165"/>
      <c r="V10" s="165"/>
      <c r="W10" s="165"/>
      <c r="X10" s="165"/>
      <c r="Y10" s="165"/>
      <c r="AA10" s="11"/>
      <c r="AC10" s="165"/>
      <c r="AD10" s="165"/>
      <c r="AE10" s="165"/>
      <c r="AF10" s="165"/>
      <c r="AG10" s="165"/>
      <c r="AH10" s="165"/>
      <c r="AI10" s="165"/>
      <c r="AJ10" s="165"/>
      <c r="AK10" s="165"/>
      <c r="AL10" s="165"/>
      <c r="AM10" s="165"/>
      <c r="AN10" s="165"/>
      <c r="AO10" s="165"/>
      <c r="AP10" s="165"/>
      <c r="AQ10" s="165"/>
      <c r="AR10" s="165"/>
      <c r="AS10" s="165"/>
      <c r="AT10" s="165"/>
      <c r="AU10" s="165"/>
      <c r="AV10" s="165"/>
      <c r="AW10" s="165"/>
      <c r="AX10" s="165"/>
      <c r="AZ10" s="11"/>
    </row>
    <row r="11" spans="1:52" x14ac:dyDescent="0.35">
      <c r="C11" s="101" t="s">
        <v>457</v>
      </c>
      <c r="D11" s="163">
        <v>0</v>
      </c>
      <c r="E11" s="164">
        <v>0</v>
      </c>
      <c r="F11" s="164">
        <v>0</v>
      </c>
      <c r="G11" s="164">
        <v>0</v>
      </c>
      <c r="H11" s="164">
        <v>0</v>
      </c>
      <c r="I11" s="164">
        <v>0</v>
      </c>
      <c r="J11" s="164">
        <v>0</v>
      </c>
      <c r="K11" s="164">
        <v>0</v>
      </c>
      <c r="L11" s="164">
        <v>0</v>
      </c>
      <c r="M11" s="164">
        <v>0</v>
      </c>
      <c r="N11" s="164">
        <v>0</v>
      </c>
      <c r="O11" s="164">
        <v>0</v>
      </c>
      <c r="P11" s="164">
        <v>0</v>
      </c>
      <c r="Q11" s="164">
        <v>0</v>
      </c>
      <c r="R11" s="164">
        <v>0</v>
      </c>
      <c r="S11" s="164">
        <v>0</v>
      </c>
      <c r="T11" s="164">
        <v>0</v>
      </c>
      <c r="U11" s="164">
        <v>0</v>
      </c>
      <c r="V11" s="164">
        <v>0</v>
      </c>
      <c r="W11" s="164">
        <v>0</v>
      </c>
      <c r="X11" s="164">
        <v>0</v>
      </c>
      <c r="Y11" s="164">
        <v>0</v>
      </c>
      <c r="Z11" s="11"/>
      <c r="AA11" s="11">
        <f t="shared" si="0"/>
        <v>0</v>
      </c>
      <c r="AB11" s="11"/>
      <c r="AC11" s="163">
        <v>0</v>
      </c>
      <c r="AD11" s="164">
        <v>0</v>
      </c>
      <c r="AE11" s="164">
        <v>0</v>
      </c>
      <c r="AF11" s="164">
        <v>0</v>
      </c>
      <c r="AG11" s="164">
        <v>0</v>
      </c>
      <c r="AH11" s="164">
        <v>0</v>
      </c>
      <c r="AI11" s="164">
        <v>0</v>
      </c>
      <c r="AJ11" s="164">
        <v>0</v>
      </c>
      <c r="AK11" s="164">
        <v>0</v>
      </c>
      <c r="AL11" s="164">
        <v>0</v>
      </c>
      <c r="AM11" s="164">
        <v>0</v>
      </c>
      <c r="AN11" s="164">
        <v>0</v>
      </c>
      <c r="AO11" s="164">
        <v>0</v>
      </c>
      <c r="AP11" s="164">
        <v>0</v>
      </c>
      <c r="AQ11" s="164">
        <v>0</v>
      </c>
      <c r="AR11" s="164">
        <v>0</v>
      </c>
      <c r="AS11" s="164">
        <v>0</v>
      </c>
      <c r="AT11" s="164">
        <v>0</v>
      </c>
      <c r="AU11" s="164">
        <v>0</v>
      </c>
      <c r="AV11" s="164">
        <v>0</v>
      </c>
      <c r="AW11" s="164">
        <v>0</v>
      </c>
      <c r="AX11" s="164">
        <v>0</v>
      </c>
      <c r="AZ11" s="11">
        <f t="shared" si="1"/>
        <v>0</v>
      </c>
    </row>
    <row r="12" spans="1:52" x14ac:dyDescent="0.35">
      <c r="D12" s="165"/>
      <c r="E12" s="165"/>
      <c r="F12" s="165"/>
      <c r="G12" s="165"/>
      <c r="H12" s="165"/>
      <c r="I12" s="165"/>
      <c r="J12" s="165"/>
      <c r="K12" s="165"/>
      <c r="L12" s="165"/>
      <c r="M12" s="165"/>
      <c r="N12" s="165"/>
      <c r="O12" s="165"/>
      <c r="P12" s="165"/>
      <c r="Q12" s="165"/>
      <c r="R12" s="165"/>
      <c r="S12" s="165"/>
      <c r="T12" s="165"/>
      <c r="U12" s="165"/>
      <c r="V12" s="165"/>
      <c r="W12" s="165"/>
      <c r="X12" s="165"/>
      <c r="Y12" s="165"/>
      <c r="AA12" s="11"/>
      <c r="AC12" s="165"/>
      <c r="AD12" s="165"/>
      <c r="AE12" s="165"/>
      <c r="AF12" s="165"/>
      <c r="AG12" s="165"/>
      <c r="AH12" s="165"/>
      <c r="AI12" s="165"/>
      <c r="AJ12" s="165"/>
      <c r="AK12" s="165"/>
      <c r="AL12" s="165"/>
      <c r="AM12" s="165"/>
      <c r="AN12" s="165"/>
      <c r="AO12" s="165"/>
      <c r="AP12" s="165"/>
      <c r="AQ12" s="165"/>
      <c r="AR12" s="165"/>
      <c r="AS12" s="165"/>
      <c r="AT12" s="165"/>
      <c r="AU12" s="165"/>
      <c r="AV12" s="165"/>
      <c r="AW12" s="165"/>
      <c r="AX12" s="165"/>
      <c r="AZ12" s="11"/>
    </row>
    <row r="13" spans="1:52" x14ac:dyDescent="0.35">
      <c r="C13" s="101" t="s">
        <v>457</v>
      </c>
      <c r="D13" s="163">
        <v>0</v>
      </c>
      <c r="E13" s="164">
        <v>0</v>
      </c>
      <c r="F13" s="164">
        <v>0</v>
      </c>
      <c r="G13" s="164">
        <v>0</v>
      </c>
      <c r="H13" s="164">
        <v>0</v>
      </c>
      <c r="I13" s="164">
        <v>0</v>
      </c>
      <c r="J13" s="164">
        <v>0</v>
      </c>
      <c r="K13" s="164">
        <v>0</v>
      </c>
      <c r="L13" s="164">
        <v>0</v>
      </c>
      <c r="M13" s="164">
        <v>0</v>
      </c>
      <c r="N13" s="164">
        <v>0</v>
      </c>
      <c r="O13" s="164">
        <v>0</v>
      </c>
      <c r="P13" s="164">
        <v>0</v>
      </c>
      <c r="Q13" s="164">
        <v>0</v>
      </c>
      <c r="R13" s="164">
        <v>0</v>
      </c>
      <c r="S13" s="164">
        <v>0</v>
      </c>
      <c r="T13" s="164">
        <v>0</v>
      </c>
      <c r="U13" s="164">
        <v>0</v>
      </c>
      <c r="V13" s="164">
        <v>0</v>
      </c>
      <c r="W13" s="164">
        <v>0</v>
      </c>
      <c r="X13" s="164">
        <v>0</v>
      </c>
      <c r="Y13" s="164">
        <v>0</v>
      </c>
      <c r="Z13" s="11"/>
      <c r="AA13" s="11">
        <f t="shared" si="0"/>
        <v>0</v>
      </c>
      <c r="AB13" s="11"/>
      <c r="AC13" s="163">
        <v>0</v>
      </c>
      <c r="AD13" s="164">
        <v>0</v>
      </c>
      <c r="AE13" s="164">
        <v>0</v>
      </c>
      <c r="AF13" s="164">
        <v>0</v>
      </c>
      <c r="AG13" s="164">
        <v>0</v>
      </c>
      <c r="AH13" s="164">
        <v>0</v>
      </c>
      <c r="AI13" s="164">
        <v>0</v>
      </c>
      <c r="AJ13" s="164">
        <v>0</v>
      </c>
      <c r="AK13" s="164">
        <v>0</v>
      </c>
      <c r="AL13" s="164">
        <v>0</v>
      </c>
      <c r="AM13" s="164">
        <v>0</v>
      </c>
      <c r="AN13" s="164">
        <v>0</v>
      </c>
      <c r="AO13" s="164">
        <v>0</v>
      </c>
      <c r="AP13" s="164">
        <v>0</v>
      </c>
      <c r="AQ13" s="164">
        <v>0</v>
      </c>
      <c r="AR13" s="164">
        <v>0</v>
      </c>
      <c r="AS13" s="164">
        <v>0</v>
      </c>
      <c r="AT13" s="164">
        <v>0</v>
      </c>
      <c r="AU13" s="164">
        <v>0</v>
      </c>
      <c r="AV13" s="164">
        <v>0</v>
      </c>
      <c r="AW13" s="164">
        <v>0</v>
      </c>
      <c r="AX13" s="164">
        <v>0</v>
      </c>
      <c r="AZ13" s="11">
        <f t="shared" si="1"/>
        <v>0</v>
      </c>
    </row>
    <row r="14" spans="1:52" x14ac:dyDescent="0.35">
      <c r="D14" s="165"/>
      <c r="E14" s="165"/>
      <c r="F14" s="165"/>
      <c r="G14" s="165"/>
      <c r="H14" s="165"/>
      <c r="I14" s="165"/>
      <c r="J14" s="165"/>
      <c r="K14" s="165"/>
      <c r="L14" s="165"/>
      <c r="M14" s="165"/>
      <c r="N14" s="165"/>
      <c r="O14" s="165"/>
      <c r="P14" s="165"/>
      <c r="Q14" s="165"/>
      <c r="R14" s="165"/>
      <c r="S14" s="165"/>
      <c r="T14" s="165"/>
      <c r="U14" s="165"/>
      <c r="V14" s="165"/>
      <c r="W14" s="165"/>
      <c r="X14" s="165"/>
      <c r="Y14" s="165"/>
      <c r="AA14" s="11"/>
      <c r="AC14" s="165"/>
      <c r="AD14" s="165"/>
      <c r="AE14" s="165"/>
      <c r="AF14" s="165"/>
      <c r="AG14" s="165"/>
      <c r="AH14" s="165"/>
      <c r="AI14" s="165"/>
      <c r="AJ14" s="165"/>
      <c r="AK14" s="165"/>
      <c r="AL14" s="165"/>
      <c r="AM14" s="165"/>
      <c r="AN14" s="165"/>
      <c r="AO14" s="165"/>
      <c r="AP14" s="165"/>
      <c r="AQ14" s="165"/>
      <c r="AR14" s="165"/>
      <c r="AS14" s="165"/>
      <c r="AT14" s="165"/>
      <c r="AU14" s="165"/>
      <c r="AV14" s="165"/>
      <c r="AW14" s="165"/>
      <c r="AX14" s="165"/>
      <c r="AZ14" s="11"/>
    </row>
    <row r="15" spans="1:52" x14ac:dyDescent="0.35">
      <c r="C15" s="101" t="s">
        <v>457</v>
      </c>
      <c r="D15" s="163">
        <v>0</v>
      </c>
      <c r="E15" s="164">
        <v>0</v>
      </c>
      <c r="F15" s="164">
        <v>0</v>
      </c>
      <c r="G15" s="164">
        <v>0</v>
      </c>
      <c r="H15" s="164">
        <v>0</v>
      </c>
      <c r="I15" s="164">
        <v>0</v>
      </c>
      <c r="J15" s="164">
        <v>0</v>
      </c>
      <c r="K15" s="164">
        <v>0</v>
      </c>
      <c r="L15" s="164">
        <v>0</v>
      </c>
      <c r="M15" s="164">
        <v>0</v>
      </c>
      <c r="N15" s="164">
        <v>0</v>
      </c>
      <c r="O15" s="164">
        <v>0</v>
      </c>
      <c r="P15" s="164">
        <v>0</v>
      </c>
      <c r="Q15" s="164">
        <v>0</v>
      </c>
      <c r="R15" s="164">
        <v>0</v>
      </c>
      <c r="S15" s="164">
        <v>0</v>
      </c>
      <c r="T15" s="164">
        <v>0</v>
      </c>
      <c r="U15" s="164">
        <v>0</v>
      </c>
      <c r="V15" s="164">
        <v>0</v>
      </c>
      <c r="W15" s="164">
        <v>0</v>
      </c>
      <c r="X15" s="164">
        <v>0</v>
      </c>
      <c r="Y15" s="164">
        <v>0</v>
      </c>
      <c r="Z15" s="11"/>
      <c r="AA15" s="11">
        <f t="shared" si="0"/>
        <v>0</v>
      </c>
      <c r="AB15" s="11"/>
      <c r="AC15" s="163">
        <v>0</v>
      </c>
      <c r="AD15" s="164">
        <v>0</v>
      </c>
      <c r="AE15" s="164">
        <v>0</v>
      </c>
      <c r="AF15" s="164">
        <v>0</v>
      </c>
      <c r="AG15" s="164">
        <v>0</v>
      </c>
      <c r="AH15" s="164">
        <v>0</v>
      </c>
      <c r="AI15" s="164">
        <v>0</v>
      </c>
      <c r="AJ15" s="164">
        <v>0</v>
      </c>
      <c r="AK15" s="164">
        <v>0</v>
      </c>
      <c r="AL15" s="164">
        <v>0</v>
      </c>
      <c r="AM15" s="164">
        <v>0</v>
      </c>
      <c r="AN15" s="164">
        <v>0</v>
      </c>
      <c r="AO15" s="164">
        <v>0</v>
      </c>
      <c r="AP15" s="164">
        <v>0</v>
      </c>
      <c r="AQ15" s="164">
        <v>0</v>
      </c>
      <c r="AR15" s="164">
        <v>0</v>
      </c>
      <c r="AS15" s="164">
        <v>0</v>
      </c>
      <c r="AT15" s="164">
        <v>0</v>
      </c>
      <c r="AU15" s="164">
        <v>0</v>
      </c>
      <c r="AV15" s="164">
        <v>0</v>
      </c>
      <c r="AW15" s="164">
        <v>0</v>
      </c>
      <c r="AX15" s="164">
        <v>0</v>
      </c>
      <c r="AZ15" s="11">
        <f t="shared" si="1"/>
        <v>0</v>
      </c>
    </row>
    <row r="16" spans="1:52" x14ac:dyDescent="0.35">
      <c r="D16" s="165"/>
      <c r="E16" s="165"/>
      <c r="F16" s="165"/>
      <c r="G16" s="165"/>
      <c r="H16" s="165"/>
      <c r="I16" s="165"/>
      <c r="J16" s="165"/>
      <c r="K16" s="165"/>
      <c r="L16" s="165"/>
      <c r="M16" s="165"/>
      <c r="N16" s="165"/>
      <c r="O16" s="165"/>
      <c r="P16" s="165"/>
      <c r="Q16" s="165"/>
      <c r="R16" s="165"/>
      <c r="S16" s="165"/>
      <c r="T16" s="165"/>
      <c r="U16" s="165"/>
      <c r="V16" s="165"/>
      <c r="W16" s="165"/>
      <c r="X16" s="165"/>
      <c r="Y16" s="165"/>
      <c r="Z16" s="11"/>
      <c r="AA16" s="11"/>
      <c r="AB16" s="11"/>
      <c r="AC16" s="165"/>
      <c r="AD16" s="165"/>
      <c r="AE16" s="165"/>
      <c r="AF16" s="165"/>
      <c r="AG16" s="165"/>
      <c r="AH16" s="165"/>
      <c r="AI16" s="165"/>
      <c r="AJ16" s="165"/>
      <c r="AK16" s="165"/>
      <c r="AL16" s="165"/>
      <c r="AM16" s="165"/>
      <c r="AN16" s="165"/>
      <c r="AO16" s="165"/>
      <c r="AP16" s="165"/>
      <c r="AQ16" s="165"/>
      <c r="AR16" s="165"/>
      <c r="AS16" s="165"/>
      <c r="AT16" s="165"/>
      <c r="AU16" s="165"/>
      <c r="AV16" s="165"/>
      <c r="AW16" s="165"/>
      <c r="AX16" s="165"/>
      <c r="AZ16" s="11"/>
    </row>
    <row r="17" spans="3:52" x14ac:dyDescent="0.35">
      <c r="C17" s="101" t="s">
        <v>457</v>
      </c>
      <c r="D17" s="163">
        <v>0</v>
      </c>
      <c r="E17" s="164">
        <v>0</v>
      </c>
      <c r="F17" s="164">
        <v>0</v>
      </c>
      <c r="G17" s="164">
        <v>0</v>
      </c>
      <c r="H17" s="164">
        <v>0</v>
      </c>
      <c r="I17" s="164">
        <v>0</v>
      </c>
      <c r="J17" s="164">
        <v>0</v>
      </c>
      <c r="K17" s="164">
        <v>0</v>
      </c>
      <c r="L17" s="164">
        <v>0</v>
      </c>
      <c r="M17" s="164">
        <v>0</v>
      </c>
      <c r="N17" s="164">
        <v>0</v>
      </c>
      <c r="O17" s="164">
        <v>0</v>
      </c>
      <c r="P17" s="164">
        <v>0</v>
      </c>
      <c r="Q17" s="164">
        <v>0</v>
      </c>
      <c r="R17" s="164">
        <v>0</v>
      </c>
      <c r="S17" s="164">
        <v>0</v>
      </c>
      <c r="T17" s="164">
        <v>0</v>
      </c>
      <c r="U17" s="164">
        <v>0</v>
      </c>
      <c r="V17" s="164">
        <v>0</v>
      </c>
      <c r="W17" s="164">
        <v>0</v>
      </c>
      <c r="X17" s="164">
        <v>0</v>
      </c>
      <c r="Y17" s="164">
        <v>0</v>
      </c>
      <c r="Z17" s="11"/>
      <c r="AA17" s="11">
        <f t="shared" si="0"/>
        <v>0</v>
      </c>
      <c r="AB17" s="11"/>
      <c r="AC17" s="163">
        <v>0</v>
      </c>
      <c r="AD17" s="164">
        <v>0</v>
      </c>
      <c r="AE17" s="164">
        <v>0</v>
      </c>
      <c r="AF17" s="164">
        <v>0</v>
      </c>
      <c r="AG17" s="164">
        <v>0</v>
      </c>
      <c r="AH17" s="164">
        <v>0</v>
      </c>
      <c r="AI17" s="164">
        <v>0</v>
      </c>
      <c r="AJ17" s="164">
        <v>0</v>
      </c>
      <c r="AK17" s="164">
        <v>0</v>
      </c>
      <c r="AL17" s="164">
        <v>0</v>
      </c>
      <c r="AM17" s="164">
        <v>0</v>
      </c>
      <c r="AN17" s="164">
        <v>0</v>
      </c>
      <c r="AO17" s="164">
        <v>0</v>
      </c>
      <c r="AP17" s="164">
        <v>0</v>
      </c>
      <c r="AQ17" s="164">
        <v>0</v>
      </c>
      <c r="AR17" s="164">
        <v>0</v>
      </c>
      <c r="AS17" s="164">
        <v>0</v>
      </c>
      <c r="AT17" s="164">
        <v>0</v>
      </c>
      <c r="AU17" s="164">
        <v>0</v>
      </c>
      <c r="AV17" s="164">
        <v>0</v>
      </c>
      <c r="AW17" s="164">
        <v>0</v>
      </c>
      <c r="AX17" s="164">
        <v>0</v>
      </c>
      <c r="AZ17" s="11">
        <f t="shared" si="1"/>
        <v>0</v>
      </c>
    </row>
    <row r="18" spans="3:52" x14ac:dyDescent="0.35">
      <c r="D18" s="165"/>
      <c r="E18" s="165"/>
      <c r="F18" s="165"/>
      <c r="G18" s="165"/>
      <c r="H18" s="165"/>
      <c r="I18" s="165"/>
      <c r="J18" s="165"/>
      <c r="K18" s="165"/>
      <c r="L18" s="165"/>
      <c r="M18" s="165"/>
      <c r="N18" s="165"/>
      <c r="O18" s="165"/>
      <c r="P18" s="165"/>
      <c r="Q18" s="165"/>
      <c r="R18" s="165"/>
      <c r="S18" s="165"/>
      <c r="T18" s="165"/>
      <c r="U18" s="165"/>
      <c r="V18" s="165"/>
      <c r="W18" s="165"/>
      <c r="X18" s="165"/>
      <c r="Y18" s="165"/>
      <c r="AA18" s="11"/>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Z18" s="11"/>
    </row>
    <row r="19" spans="3:52" x14ac:dyDescent="0.35">
      <c r="C19" s="101" t="s">
        <v>457</v>
      </c>
      <c r="D19" s="163">
        <v>0</v>
      </c>
      <c r="E19" s="164">
        <v>0</v>
      </c>
      <c r="F19" s="164">
        <v>0</v>
      </c>
      <c r="G19" s="164">
        <v>0</v>
      </c>
      <c r="H19" s="164">
        <v>0</v>
      </c>
      <c r="I19" s="164">
        <v>0</v>
      </c>
      <c r="J19" s="164">
        <v>0</v>
      </c>
      <c r="K19" s="164">
        <v>0</v>
      </c>
      <c r="L19" s="164">
        <v>0</v>
      </c>
      <c r="M19" s="164">
        <v>0</v>
      </c>
      <c r="N19" s="164">
        <v>0</v>
      </c>
      <c r="O19" s="164">
        <v>0</v>
      </c>
      <c r="P19" s="164">
        <v>0</v>
      </c>
      <c r="Q19" s="164">
        <v>0</v>
      </c>
      <c r="R19" s="164">
        <v>0</v>
      </c>
      <c r="S19" s="164">
        <v>0</v>
      </c>
      <c r="T19" s="164">
        <v>0</v>
      </c>
      <c r="U19" s="164">
        <v>0</v>
      </c>
      <c r="V19" s="164">
        <v>0</v>
      </c>
      <c r="W19" s="164">
        <v>0</v>
      </c>
      <c r="X19" s="164">
        <v>0</v>
      </c>
      <c r="Y19" s="164">
        <v>0</v>
      </c>
      <c r="Z19" s="11"/>
      <c r="AA19" s="11">
        <f t="shared" si="0"/>
        <v>0</v>
      </c>
      <c r="AB19" s="11"/>
      <c r="AC19" s="163">
        <v>0</v>
      </c>
      <c r="AD19" s="164">
        <v>0</v>
      </c>
      <c r="AE19" s="164">
        <v>0</v>
      </c>
      <c r="AF19" s="164">
        <v>0</v>
      </c>
      <c r="AG19" s="164">
        <v>0</v>
      </c>
      <c r="AH19" s="164">
        <v>0</v>
      </c>
      <c r="AI19" s="164">
        <v>0</v>
      </c>
      <c r="AJ19" s="164">
        <v>0</v>
      </c>
      <c r="AK19" s="164">
        <v>0</v>
      </c>
      <c r="AL19" s="164">
        <v>0</v>
      </c>
      <c r="AM19" s="164">
        <v>0</v>
      </c>
      <c r="AN19" s="164">
        <v>0</v>
      </c>
      <c r="AO19" s="164">
        <v>0</v>
      </c>
      <c r="AP19" s="164">
        <v>0</v>
      </c>
      <c r="AQ19" s="164">
        <v>0</v>
      </c>
      <c r="AR19" s="164">
        <v>0</v>
      </c>
      <c r="AS19" s="164">
        <v>0</v>
      </c>
      <c r="AT19" s="164">
        <v>0</v>
      </c>
      <c r="AU19" s="164">
        <v>0</v>
      </c>
      <c r="AV19" s="164">
        <v>0</v>
      </c>
      <c r="AW19" s="164">
        <v>0</v>
      </c>
      <c r="AX19" s="164">
        <v>0</v>
      </c>
      <c r="AZ19" s="11">
        <f t="shared" si="1"/>
        <v>0</v>
      </c>
    </row>
    <row r="20" spans="3:52" x14ac:dyDescent="0.35">
      <c r="D20" s="165"/>
      <c r="E20" s="165"/>
      <c r="F20" s="165"/>
      <c r="G20" s="165"/>
      <c r="H20" s="165"/>
      <c r="I20" s="165"/>
      <c r="J20" s="165"/>
      <c r="K20" s="165"/>
      <c r="L20" s="165"/>
      <c r="M20" s="165"/>
      <c r="N20" s="165"/>
      <c r="O20" s="165"/>
      <c r="P20" s="165"/>
      <c r="Q20" s="165"/>
      <c r="R20" s="165"/>
      <c r="S20" s="165"/>
      <c r="T20" s="165"/>
      <c r="U20" s="165"/>
      <c r="V20" s="165"/>
      <c r="W20" s="165"/>
      <c r="X20" s="165"/>
      <c r="Y20" s="165"/>
      <c r="AA20" s="11"/>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Z20" s="11"/>
    </row>
    <row r="21" spans="3:52" x14ac:dyDescent="0.35">
      <c r="C21" s="101" t="s">
        <v>457</v>
      </c>
      <c r="D21" s="163">
        <v>0</v>
      </c>
      <c r="E21" s="164">
        <v>0</v>
      </c>
      <c r="F21" s="164">
        <v>0</v>
      </c>
      <c r="G21" s="164">
        <v>0</v>
      </c>
      <c r="H21" s="164">
        <v>0</v>
      </c>
      <c r="I21" s="164">
        <v>0</v>
      </c>
      <c r="J21" s="164">
        <v>0</v>
      </c>
      <c r="K21" s="164">
        <v>0</v>
      </c>
      <c r="L21" s="164">
        <v>0</v>
      </c>
      <c r="M21" s="164">
        <v>0</v>
      </c>
      <c r="N21" s="164">
        <v>0</v>
      </c>
      <c r="O21" s="164">
        <v>0</v>
      </c>
      <c r="P21" s="164">
        <v>0</v>
      </c>
      <c r="Q21" s="164">
        <v>0</v>
      </c>
      <c r="R21" s="164">
        <v>0</v>
      </c>
      <c r="S21" s="164">
        <v>0</v>
      </c>
      <c r="T21" s="164">
        <v>0</v>
      </c>
      <c r="U21" s="164">
        <v>0</v>
      </c>
      <c r="V21" s="164">
        <v>0</v>
      </c>
      <c r="W21" s="164">
        <v>0</v>
      </c>
      <c r="X21" s="164">
        <v>0</v>
      </c>
      <c r="Y21" s="164">
        <v>0</v>
      </c>
      <c r="Z21" s="11"/>
      <c r="AA21" s="11">
        <f t="shared" si="0"/>
        <v>0</v>
      </c>
      <c r="AB21" s="11"/>
      <c r="AC21" s="163">
        <v>0</v>
      </c>
      <c r="AD21" s="164">
        <v>0</v>
      </c>
      <c r="AE21" s="164">
        <v>0</v>
      </c>
      <c r="AF21" s="164">
        <v>0</v>
      </c>
      <c r="AG21" s="164">
        <v>0</v>
      </c>
      <c r="AH21" s="164">
        <v>0</v>
      </c>
      <c r="AI21" s="164">
        <v>0</v>
      </c>
      <c r="AJ21" s="164">
        <v>0</v>
      </c>
      <c r="AK21" s="164">
        <v>0</v>
      </c>
      <c r="AL21" s="164">
        <v>0</v>
      </c>
      <c r="AM21" s="164">
        <v>0</v>
      </c>
      <c r="AN21" s="164">
        <v>0</v>
      </c>
      <c r="AO21" s="164">
        <v>0</v>
      </c>
      <c r="AP21" s="164">
        <v>0</v>
      </c>
      <c r="AQ21" s="164">
        <v>0</v>
      </c>
      <c r="AR21" s="164">
        <v>0</v>
      </c>
      <c r="AS21" s="164">
        <v>0</v>
      </c>
      <c r="AT21" s="164">
        <v>0</v>
      </c>
      <c r="AU21" s="164">
        <v>0</v>
      </c>
      <c r="AV21" s="164">
        <v>0</v>
      </c>
      <c r="AW21" s="164">
        <v>0</v>
      </c>
      <c r="AX21" s="164">
        <v>0</v>
      </c>
      <c r="AZ21" s="11">
        <f t="shared" si="1"/>
        <v>0</v>
      </c>
    </row>
    <row r="22" spans="3:52" x14ac:dyDescent="0.35">
      <c r="D22" s="166"/>
      <c r="E22" s="166"/>
      <c r="F22" s="166"/>
      <c r="G22" s="166"/>
      <c r="H22" s="166"/>
      <c r="I22" s="166"/>
      <c r="J22" s="166"/>
      <c r="K22" s="166"/>
      <c r="L22" s="166"/>
      <c r="M22" s="166"/>
      <c r="N22" s="166"/>
      <c r="O22" s="166"/>
      <c r="P22" s="166"/>
      <c r="Q22" s="166"/>
      <c r="R22" s="166"/>
      <c r="S22" s="166"/>
      <c r="T22" s="166"/>
      <c r="U22" s="166"/>
      <c r="V22" s="166"/>
      <c r="W22" s="166"/>
      <c r="X22" s="166"/>
      <c r="Y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row>
    <row r="23" spans="3:52" ht="15" thickBot="1" x14ac:dyDescent="0.4">
      <c r="C23" s="167" t="s">
        <v>458</v>
      </c>
      <c r="D23" s="32">
        <f>SUM(D5:D22)</f>
        <v>0</v>
      </c>
      <c r="E23" s="32">
        <f t="shared" ref="E23:Y23" si="2">SUM(E5:E22)</f>
        <v>0</v>
      </c>
      <c r="F23" s="32">
        <f t="shared" si="2"/>
        <v>0</v>
      </c>
      <c r="G23" s="32">
        <f t="shared" si="2"/>
        <v>0</v>
      </c>
      <c r="H23" s="32">
        <f t="shared" si="2"/>
        <v>0</v>
      </c>
      <c r="I23" s="32">
        <f t="shared" si="2"/>
        <v>0</v>
      </c>
      <c r="J23" s="32">
        <f t="shared" si="2"/>
        <v>0</v>
      </c>
      <c r="K23" s="32">
        <f t="shared" si="2"/>
        <v>0</v>
      </c>
      <c r="L23" s="32">
        <f t="shared" si="2"/>
        <v>0</v>
      </c>
      <c r="M23" s="32">
        <f t="shared" si="2"/>
        <v>0</v>
      </c>
      <c r="N23" s="32">
        <f t="shared" si="2"/>
        <v>0</v>
      </c>
      <c r="O23" s="32">
        <f t="shared" si="2"/>
        <v>0</v>
      </c>
      <c r="P23" s="32">
        <f t="shared" si="2"/>
        <v>0</v>
      </c>
      <c r="Q23" s="32">
        <f t="shared" si="2"/>
        <v>0</v>
      </c>
      <c r="R23" s="32">
        <f t="shared" si="2"/>
        <v>0</v>
      </c>
      <c r="S23" s="32">
        <f t="shared" si="2"/>
        <v>0</v>
      </c>
      <c r="T23" s="32">
        <f t="shared" si="2"/>
        <v>0</v>
      </c>
      <c r="U23" s="32">
        <f t="shared" si="2"/>
        <v>0</v>
      </c>
      <c r="V23" s="32">
        <f t="shared" si="2"/>
        <v>0</v>
      </c>
      <c r="W23" s="32">
        <f t="shared" si="2"/>
        <v>0</v>
      </c>
      <c r="X23" s="32">
        <f t="shared" si="2"/>
        <v>0</v>
      </c>
      <c r="Y23" s="32">
        <f t="shared" si="2"/>
        <v>0</v>
      </c>
      <c r="Z23" s="168" t="s">
        <v>459</v>
      </c>
      <c r="AA23" s="11">
        <f>SUM(AA5:AA22)</f>
        <v>0</v>
      </c>
      <c r="AB23" s="11"/>
      <c r="AC23" s="32">
        <f>SUM(AC5:AC22)</f>
        <v>0</v>
      </c>
      <c r="AD23" s="32">
        <f t="shared" ref="AD23:AX23" si="3">SUM(AD5:AD22)</f>
        <v>0</v>
      </c>
      <c r="AE23" s="32">
        <f t="shared" si="3"/>
        <v>0</v>
      </c>
      <c r="AF23" s="32">
        <f t="shared" si="3"/>
        <v>0</v>
      </c>
      <c r="AG23" s="32">
        <f t="shared" si="3"/>
        <v>0</v>
      </c>
      <c r="AH23" s="32">
        <f t="shared" si="3"/>
        <v>0</v>
      </c>
      <c r="AI23" s="32">
        <f t="shared" si="3"/>
        <v>0</v>
      </c>
      <c r="AJ23" s="32">
        <f t="shared" si="3"/>
        <v>0</v>
      </c>
      <c r="AK23" s="32">
        <f t="shared" si="3"/>
        <v>0</v>
      </c>
      <c r="AL23" s="32">
        <f t="shared" si="3"/>
        <v>0</v>
      </c>
      <c r="AM23" s="32">
        <f t="shared" si="3"/>
        <v>0</v>
      </c>
      <c r="AN23" s="32">
        <f t="shared" si="3"/>
        <v>0</v>
      </c>
      <c r="AO23" s="32">
        <f t="shared" si="3"/>
        <v>0</v>
      </c>
      <c r="AP23" s="32">
        <f t="shared" si="3"/>
        <v>0</v>
      </c>
      <c r="AQ23" s="32">
        <f t="shared" si="3"/>
        <v>0</v>
      </c>
      <c r="AR23" s="32">
        <f t="shared" si="3"/>
        <v>0</v>
      </c>
      <c r="AS23" s="32">
        <f t="shared" si="3"/>
        <v>0</v>
      </c>
      <c r="AT23" s="32">
        <f t="shared" si="3"/>
        <v>0</v>
      </c>
      <c r="AU23" s="32">
        <f t="shared" si="3"/>
        <v>0</v>
      </c>
      <c r="AV23" s="32">
        <f t="shared" si="3"/>
        <v>0</v>
      </c>
      <c r="AW23" s="32">
        <f t="shared" si="3"/>
        <v>0</v>
      </c>
      <c r="AX23" s="32">
        <f t="shared" si="3"/>
        <v>0</v>
      </c>
      <c r="AZ23" s="11">
        <f>SUM(AZ5:AZ22)</f>
        <v>0</v>
      </c>
    </row>
    <row r="24" spans="3:52" x14ac:dyDescent="0.35">
      <c r="C24" s="167"/>
      <c r="D24" s="31"/>
      <c r="E24" s="31"/>
      <c r="F24" s="31"/>
      <c r="G24" s="31"/>
      <c r="H24" s="31"/>
      <c r="I24" s="31"/>
      <c r="J24" s="31"/>
      <c r="K24" s="31"/>
      <c r="L24" s="31"/>
      <c r="M24" s="31"/>
      <c r="N24" s="31"/>
      <c r="O24" s="31"/>
      <c r="P24" s="31"/>
      <c r="Q24" s="31"/>
      <c r="R24" s="31"/>
      <c r="S24" s="31"/>
      <c r="T24" s="31"/>
      <c r="U24" s="31"/>
      <c r="V24" s="31"/>
      <c r="W24" s="31"/>
      <c r="X24" s="31"/>
      <c r="Y24" s="31"/>
      <c r="Z24" s="11"/>
      <c r="AA24" s="11"/>
      <c r="AB24" s="11"/>
      <c r="AC24" s="31"/>
      <c r="AD24" s="31"/>
      <c r="AE24" s="31"/>
      <c r="AF24" s="31"/>
      <c r="AG24" s="31"/>
      <c r="AH24" s="31"/>
      <c r="AI24" s="31"/>
      <c r="AJ24" s="31"/>
      <c r="AK24" s="31"/>
      <c r="AL24" s="31"/>
      <c r="AM24" s="31"/>
      <c r="AN24" s="31"/>
      <c r="AO24" s="31"/>
      <c r="AP24" s="31"/>
      <c r="AQ24" s="31"/>
      <c r="AR24" s="31"/>
      <c r="AS24" s="31"/>
      <c r="AT24" s="31"/>
      <c r="AU24" s="31"/>
      <c r="AV24" s="31"/>
      <c r="AW24" s="31"/>
      <c r="AX24" s="31"/>
      <c r="AZ24" s="11"/>
    </row>
    <row r="25" spans="3:52" x14ac:dyDescent="0.35">
      <c r="C25" s="167"/>
      <c r="D25" s="189"/>
      <c r="E25" s="189"/>
      <c r="F25" s="189"/>
      <c r="G25" s="31"/>
      <c r="H25" s="31"/>
      <c r="I25" s="31"/>
      <c r="J25" s="31"/>
      <c r="K25" s="31"/>
      <c r="L25" s="169"/>
      <c r="M25" s="31"/>
      <c r="N25" s="31"/>
      <c r="O25" s="31"/>
      <c r="P25" s="31"/>
      <c r="Q25" s="31"/>
      <c r="R25" s="31"/>
      <c r="S25" s="31"/>
      <c r="T25" s="31"/>
      <c r="U25" s="31"/>
      <c r="V25" s="31"/>
      <c r="W25" s="31"/>
      <c r="X25" s="31"/>
      <c r="Y25" s="31"/>
      <c r="Z25" s="11"/>
      <c r="AA25" s="11"/>
      <c r="AB25" s="11"/>
      <c r="AC25" s="189"/>
      <c r="AD25" s="189"/>
      <c r="AE25" s="189"/>
      <c r="AF25" s="31"/>
      <c r="AG25" s="31"/>
      <c r="AH25" s="31"/>
      <c r="AI25" s="31"/>
      <c r="AJ25" s="31"/>
      <c r="AK25" s="169"/>
      <c r="AL25" s="31"/>
      <c r="AM25" s="31"/>
      <c r="AN25" s="31"/>
      <c r="AO25" s="31"/>
      <c r="AP25" s="31"/>
      <c r="AQ25" s="31"/>
      <c r="AR25" s="31"/>
      <c r="AS25" s="31"/>
      <c r="AT25" s="31"/>
      <c r="AU25" s="31"/>
      <c r="AV25" s="31"/>
      <c r="AW25" s="31"/>
      <c r="AX25" s="31"/>
      <c r="AZ25" s="11"/>
    </row>
  </sheetData>
  <mergeCells count="4">
    <mergeCell ref="D2:Y2"/>
    <mergeCell ref="AC2:AX2"/>
    <mergeCell ref="D25:F25"/>
    <mergeCell ref="AC25:AE25"/>
  </mergeCells>
  <pageMargins left="0.25" right="0.25" top="0.75" bottom="0.75" header="0.3" footer="0.3"/>
  <pageSetup paperSize="8" scale="40" orientation="landscape" horizontalDpi="4294967293" verticalDpi="30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Y48"/>
  <sheetViews>
    <sheetView zoomScaleNormal="100" workbookViewId="0">
      <pane xSplit="3" ySplit="4" topLeftCell="L5" activePane="bottomRight" state="frozen"/>
      <selection pane="topRight"/>
      <selection pane="bottomLeft"/>
      <selection pane="bottomRight" activeCell="T45" sqref="T45"/>
    </sheetView>
  </sheetViews>
  <sheetFormatPr defaultRowHeight="14.5" x14ac:dyDescent="0.35"/>
  <cols>
    <col min="1" max="1" width="9.1796875" style="8"/>
    <col min="2" max="2" width="15.1796875" style="8" bestFit="1" customWidth="1"/>
    <col min="3" max="3" width="29.81640625" style="8" customWidth="1"/>
    <col min="4" max="4" width="11.1796875" style="8" customWidth="1"/>
    <col min="5" max="5" width="11.26953125" style="8" customWidth="1"/>
    <col min="6" max="6" width="9.1796875" style="8"/>
    <col min="7" max="7" width="8.7265625" style="8" bestFit="1" customWidth="1"/>
    <col min="8" max="8" width="9.54296875" style="8" bestFit="1" customWidth="1"/>
    <col min="9" max="9" width="9.1796875" style="8"/>
    <col min="10" max="10" width="9.54296875" style="8" bestFit="1" customWidth="1"/>
    <col min="11" max="11" width="10.81640625" style="8" customWidth="1"/>
    <col min="12" max="14" width="10.7265625" style="8" customWidth="1"/>
    <col min="15" max="15" width="10.7265625" style="101" customWidth="1"/>
    <col min="16" max="16" width="0.81640625" style="8" customWidth="1"/>
    <col min="17" max="17" width="10.81640625" style="31" bestFit="1" customWidth="1"/>
    <col min="18" max="18" width="11.7265625" style="31" bestFit="1" customWidth="1"/>
    <col min="19" max="19" width="10.81640625" style="8" bestFit="1" customWidth="1"/>
    <col min="20" max="44" width="10.453125" style="8" bestFit="1" customWidth="1"/>
    <col min="45" max="49" width="10.453125" style="101" customWidth="1"/>
    <col min="51" max="51" width="21.453125" customWidth="1"/>
  </cols>
  <sheetData>
    <row r="1" spans="1:51" ht="15.5" x14ac:dyDescent="0.35">
      <c r="A1" s="7" t="s">
        <v>363</v>
      </c>
    </row>
    <row r="2" spans="1:51" x14ac:dyDescent="0.35">
      <c r="A2" s="14" t="s">
        <v>46</v>
      </c>
    </row>
    <row r="3" spans="1:51" s="4" customFormat="1" ht="22" x14ac:dyDescent="0.35">
      <c r="A3" s="15" t="s">
        <v>30</v>
      </c>
      <c r="B3" s="15" t="s">
        <v>31</v>
      </c>
      <c r="C3" s="15"/>
      <c r="D3" s="16" t="s">
        <v>32</v>
      </c>
      <c r="E3" s="16" t="s">
        <v>37</v>
      </c>
      <c r="F3" s="16" t="s">
        <v>35</v>
      </c>
      <c r="G3" s="16" t="s">
        <v>36</v>
      </c>
      <c r="H3" s="16" t="s">
        <v>38</v>
      </c>
      <c r="I3" s="16" t="s">
        <v>39</v>
      </c>
      <c r="J3" s="16" t="s">
        <v>40</v>
      </c>
      <c r="K3" s="16" t="s">
        <v>41</v>
      </c>
      <c r="L3" s="16" t="s">
        <v>42</v>
      </c>
      <c r="M3" s="16" t="s">
        <v>86</v>
      </c>
      <c r="N3" s="16" t="s">
        <v>91</v>
      </c>
      <c r="O3" s="16" t="s">
        <v>127</v>
      </c>
      <c r="P3" s="17"/>
      <c r="Q3" s="34" t="s">
        <v>49</v>
      </c>
      <c r="R3" s="34" t="s">
        <v>48</v>
      </c>
      <c r="S3" s="17"/>
      <c r="T3" s="16" t="s">
        <v>4</v>
      </c>
      <c r="U3" s="16" t="s">
        <v>5</v>
      </c>
      <c r="V3" s="16" t="s">
        <v>6</v>
      </c>
      <c r="W3" s="16" t="s">
        <v>7</v>
      </c>
      <c r="X3" s="16" t="s">
        <v>8</v>
      </c>
      <c r="Y3" s="16" t="s">
        <v>9</v>
      </c>
      <c r="Z3" s="16" t="s">
        <v>10</v>
      </c>
      <c r="AA3" s="16" t="s">
        <v>11</v>
      </c>
      <c r="AB3" s="16" t="s">
        <v>12</v>
      </c>
      <c r="AC3" s="16" t="s">
        <v>13</v>
      </c>
      <c r="AD3" s="16" t="s">
        <v>14</v>
      </c>
      <c r="AE3" s="16" t="s">
        <v>15</v>
      </c>
      <c r="AF3" s="16" t="s">
        <v>16</v>
      </c>
      <c r="AG3" s="16" t="s">
        <v>17</v>
      </c>
      <c r="AH3" s="16" t="s">
        <v>18</v>
      </c>
      <c r="AI3" s="16" t="s">
        <v>19</v>
      </c>
      <c r="AJ3" s="16" t="s">
        <v>20</v>
      </c>
      <c r="AK3" s="16" t="s">
        <v>21</v>
      </c>
      <c r="AL3" s="16" t="s">
        <v>22</v>
      </c>
      <c r="AM3" s="16" t="s">
        <v>23</v>
      </c>
      <c r="AN3" s="16" t="s">
        <v>24</v>
      </c>
      <c r="AO3" s="16" t="s">
        <v>25</v>
      </c>
      <c r="AP3" s="16" t="s">
        <v>26</v>
      </c>
      <c r="AQ3" s="16" t="s">
        <v>27</v>
      </c>
      <c r="AR3" s="16" t="s">
        <v>28</v>
      </c>
      <c r="AS3" s="16" t="s">
        <v>365</v>
      </c>
      <c r="AT3" s="16" t="s">
        <v>366</v>
      </c>
      <c r="AU3" s="16" t="s">
        <v>367</v>
      </c>
      <c r="AV3" s="16" t="s">
        <v>368</v>
      </c>
      <c r="AW3" s="16" t="s">
        <v>369</v>
      </c>
      <c r="AY3" s="16" t="s">
        <v>101</v>
      </c>
    </row>
    <row r="4" spans="1:51" x14ac:dyDescent="0.35">
      <c r="D4" s="10"/>
      <c r="E4" s="10"/>
      <c r="F4" s="10"/>
      <c r="G4" s="10"/>
      <c r="H4" s="10"/>
      <c r="I4" s="10"/>
      <c r="J4" s="10"/>
      <c r="K4" s="10"/>
      <c r="L4" s="10"/>
      <c r="M4" s="10"/>
      <c r="N4" s="10"/>
      <c r="O4" s="103"/>
    </row>
    <row r="5" spans="1:51" x14ac:dyDescent="0.35">
      <c r="C5" s="8" t="s">
        <v>32</v>
      </c>
      <c r="D5" s="99">
        <f>R5</f>
        <v>0</v>
      </c>
      <c r="E5" s="39"/>
      <c r="F5" s="39"/>
      <c r="G5" s="39"/>
      <c r="H5" s="39"/>
      <c r="I5" s="39"/>
      <c r="J5" s="39"/>
      <c r="K5" s="39"/>
      <c r="L5" s="39"/>
      <c r="M5" s="39"/>
      <c r="N5" s="39"/>
      <c r="O5" s="39"/>
      <c r="P5" s="11"/>
      <c r="Q5" s="35">
        <f>NPV('Key Vars Assumptions'!$B$10,T5:AR5)</f>
        <v>0</v>
      </c>
      <c r="R5" s="35">
        <f t="shared" ref="R5:R16" si="0">SUM(T5:AR5)</f>
        <v>0</v>
      </c>
      <c r="S5" s="31"/>
      <c r="T5" s="126"/>
      <c r="U5" s="126"/>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c r="AW5" s="126"/>
      <c r="AY5" s="105" t="e">
        <f>AVERAGE(W5:AR5)</f>
        <v>#DIV/0!</v>
      </c>
    </row>
    <row r="6" spans="1:51" x14ac:dyDescent="0.35">
      <c r="C6" s="8" t="s">
        <v>37</v>
      </c>
      <c r="D6" s="40"/>
      <c r="E6" s="99">
        <f>R6</f>
        <v>0</v>
      </c>
      <c r="F6" s="40"/>
      <c r="G6" s="40"/>
      <c r="H6" s="40"/>
      <c r="I6" s="40"/>
      <c r="J6" s="40"/>
      <c r="K6" s="40"/>
      <c r="L6" s="40"/>
      <c r="M6" s="40"/>
      <c r="N6" s="40"/>
      <c r="O6" s="40"/>
      <c r="P6" s="11"/>
      <c r="Q6" s="35">
        <f>NPV('Key Vars Assumptions'!$B$10,T6:AR6)</f>
        <v>0</v>
      </c>
      <c r="R6" s="102"/>
      <c r="S6" s="31"/>
      <c r="T6" s="126"/>
      <c r="U6" s="126"/>
      <c r="V6" s="126"/>
      <c r="W6" s="126"/>
      <c r="X6" s="126"/>
      <c r="Y6" s="126"/>
      <c r="Z6" s="126"/>
      <c r="AA6" s="126"/>
      <c r="AB6" s="126"/>
      <c r="AC6" s="126"/>
      <c r="AD6" s="126"/>
      <c r="AE6" s="126"/>
      <c r="AF6" s="126"/>
      <c r="AG6" s="126"/>
      <c r="AH6" s="126"/>
      <c r="AI6" s="126"/>
      <c r="AJ6" s="126"/>
      <c r="AK6" s="126"/>
      <c r="AL6" s="126"/>
      <c r="AM6" s="126"/>
      <c r="AN6" s="126"/>
      <c r="AO6" s="126"/>
      <c r="AP6" s="126"/>
      <c r="AQ6" s="126"/>
      <c r="AR6" s="126"/>
      <c r="AS6" s="126"/>
      <c r="AT6" s="126"/>
      <c r="AU6" s="126"/>
      <c r="AV6" s="126"/>
      <c r="AW6" s="126"/>
      <c r="AY6" s="105" t="e">
        <f t="shared" ref="AY6:AY12" si="1">AVERAGE(W6:AR6)</f>
        <v>#DIV/0!</v>
      </c>
    </row>
    <row r="7" spans="1:51" x14ac:dyDescent="0.35">
      <c r="C7" s="8" t="s">
        <v>35</v>
      </c>
      <c r="D7" s="40"/>
      <c r="E7" s="40"/>
      <c r="F7" s="99">
        <f>R7</f>
        <v>0</v>
      </c>
      <c r="G7" s="40"/>
      <c r="H7" s="40"/>
      <c r="I7" s="40"/>
      <c r="J7" s="40"/>
      <c r="K7" s="40"/>
      <c r="L7" s="40"/>
      <c r="M7" s="40"/>
      <c r="N7" s="40"/>
      <c r="O7" s="40"/>
      <c r="P7" s="11"/>
      <c r="Q7" s="35">
        <f>NPV('Key Vars Assumptions'!$B$10,T7:AR7)</f>
        <v>0</v>
      </c>
      <c r="R7" s="102">
        <f t="shared" si="0"/>
        <v>0</v>
      </c>
      <c r="S7" s="31"/>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6"/>
      <c r="AU7" s="126"/>
      <c r="AV7" s="126"/>
      <c r="AW7" s="126"/>
      <c r="AY7" s="105" t="e">
        <f t="shared" si="1"/>
        <v>#DIV/0!</v>
      </c>
    </row>
    <row r="8" spans="1:51" x14ac:dyDescent="0.35">
      <c r="C8" s="8" t="s">
        <v>36</v>
      </c>
      <c r="D8" s="40"/>
      <c r="E8" s="40"/>
      <c r="F8" s="40"/>
      <c r="G8" s="99">
        <f>R8</f>
        <v>0</v>
      </c>
      <c r="H8" s="40"/>
      <c r="I8" s="40"/>
      <c r="J8" s="40"/>
      <c r="K8" s="40"/>
      <c r="L8" s="40"/>
      <c r="M8" s="40"/>
      <c r="N8" s="40"/>
      <c r="O8" s="40"/>
      <c r="P8" s="11"/>
      <c r="Q8" s="35">
        <f>NPV('Key Vars Assumptions'!$B$10,T8:AR8)</f>
        <v>0</v>
      </c>
      <c r="R8" s="102">
        <f t="shared" si="0"/>
        <v>0</v>
      </c>
      <c r="S8" s="31"/>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6"/>
      <c r="AU8" s="126"/>
      <c r="AV8" s="126"/>
      <c r="AW8" s="126"/>
      <c r="AY8" s="105" t="e">
        <f t="shared" si="1"/>
        <v>#DIV/0!</v>
      </c>
    </row>
    <row r="9" spans="1:51" x14ac:dyDescent="0.35">
      <c r="C9" s="8" t="s">
        <v>38</v>
      </c>
      <c r="D9" s="40"/>
      <c r="E9" s="40"/>
      <c r="F9" s="40"/>
      <c r="G9" s="40"/>
      <c r="H9" s="99">
        <f>R9</f>
        <v>0</v>
      </c>
      <c r="I9" s="40"/>
      <c r="J9" s="40"/>
      <c r="K9" s="40"/>
      <c r="L9" s="40"/>
      <c r="M9" s="40"/>
      <c r="N9" s="40"/>
      <c r="O9" s="40"/>
      <c r="P9" s="11"/>
      <c r="Q9" s="35">
        <f>NPV('Key Vars Assumptions'!$B$10,T9:AR9)</f>
        <v>0</v>
      </c>
      <c r="R9" s="102">
        <f t="shared" si="0"/>
        <v>0</v>
      </c>
      <c r="S9" s="31"/>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6"/>
      <c r="AU9" s="126"/>
      <c r="AV9" s="126"/>
      <c r="AW9" s="126"/>
      <c r="AY9" s="105" t="e">
        <f t="shared" si="1"/>
        <v>#DIV/0!</v>
      </c>
    </row>
    <row r="10" spans="1:51" x14ac:dyDescent="0.35">
      <c r="C10" s="8" t="s">
        <v>39</v>
      </c>
      <c r="D10" s="40"/>
      <c r="E10" s="40"/>
      <c r="F10" s="40"/>
      <c r="G10" s="40"/>
      <c r="H10" s="40"/>
      <c r="I10" s="99">
        <f>R10</f>
        <v>0</v>
      </c>
      <c r="J10" s="40"/>
      <c r="K10" s="40"/>
      <c r="L10" s="40"/>
      <c r="M10" s="40"/>
      <c r="N10" s="40"/>
      <c r="O10" s="40"/>
      <c r="P10" s="11"/>
      <c r="Q10" s="35">
        <f>NPV('Key Vars Assumptions'!$B$10,T10:AR10)</f>
        <v>0</v>
      </c>
      <c r="R10" s="102">
        <f t="shared" si="0"/>
        <v>0</v>
      </c>
      <c r="S10" s="31"/>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26"/>
      <c r="AY10" s="105" t="e">
        <f t="shared" si="1"/>
        <v>#DIV/0!</v>
      </c>
    </row>
    <row r="11" spans="1:51" x14ac:dyDescent="0.35">
      <c r="C11" s="8" t="s">
        <v>40</v>
      </c>
      <c r="D11" s="40"/>
      <c r="E11" s="40"/>
      <c r="F11" s="40"/>
      <c r="G11" s="40"/>
      <c r="H11" s="40"/>
      <c r="I11" s="40"/>
      <c r="J11" s="99">
        <f>R11</f>
        <v>0</v>
      </c>
      <c r="K11" s="40"/>
      <c r="L11" s="40"/>
      <c r="M11" s="40"/>
      <c r="N11" s="40"/>
      <c r="O11" s="40"/>
      <c r="P11" s="11"/>
      <c r="Q11" s="35">
        <f>NPV('Key Vars Assumptions'!$B$10,T11:AR11)</f>
        <v>0</v>
      </c>
      <c r="R11" s="102">
        <f t="shared" si="0"/>
        <v>0</v>
      </c>
      <c r="S11" s="31"/>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6"/>
      <c r="AU11" s="126"/>
      <c r="AV11" s="126"/>
      <c r="AW11" s="126"/>
      <c r="AY11" s="105" t="e">
        <f t="shared" si="1"/>
        <v>#DIV/0!</v>
      </c>
    </row>
    <row r="12" spans="1:51" x14ac:dyDescent="0.35">
      <c r="C12" s="10" t="s">
        <v>70</v>
      </c>
      <c r="D12" s="40"/>
      <c r="E12" s="40"/>
      <c r="F12" s="40"/>
      <c r="G12" s="40"/>
      <c r="H12" s="40"/>
      <c r="I12" s="40"/>
      <c r="J12" s="40"/>
      <c r="K12" s="99">
        <f>R12</f>
        <v>0</v>
      </c>
      <c r="L12" s="40"/>
      <c r="M12" s="40"/>
      <c r="N12" s="40"/>
      <c r="O12" s="40"/>
      <c r="P12" s="11"/>
      <c r="Q12" s="35">
        <f>NPV('Key Vars Assumptions'!$B$10,T12:AR12)</f>
        <v>0</v>
      </c>
      <c r="R12" s="102">
        <f t="shared" si="0"/>
        <v>0</v>
      </c>
      <c r="S12" s="31"/>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c r="AU12" s="126"/>
      <c r="AV12" s="126"/>
      <c r="AW12" s="126"/>
      <c r="AY12" s="105" t="e">
        <f t="shared" si="1"/>
        <v>#DIV/0!</v>
      </c>
    </row>
    <row r="13" spans="1:51" x14ac:dyDescent="0.35">
      <c r="C13" s="8" t="s">
        <v>42</v>
      </c>
      <c r="D13" s="40"/>
      <c r="E13" s="40"/>
      <c r="F13" s="40"/>
      <c r="G13" s="40"/>
      <c r="H13" s="40"/>
      <c r="I13" s="40"/>
      <c r="J13" s="40"/>
      <c r="K13" s="40"/>
      <c r="L13" s="99">
        <f>R13</f>
        <v>0</v>
      </c>
      <c r="M13" s="40"/>
      <c r="N13" s="40"/>
      <c r="O13" s="40"/>
      <c r="P13" s="11"/>
      <c r="Q13" s="35">
        <f>NPV('Key Vars Assumptions'!$B$10,T13:AR13)</f>
        <v>0</v>
      </c>
      <c r="R13" s="102">
        <f t="shared" si="0"/>
        <v>0</v>
      </c>
      <c r="S13" s="31"/>
      <c r="T13" s="126"/>
      <c r="U13" s="126"/>
      <c r="V13" s="126"/>
      <c r="W13" s="126"/>
      <c r="X13" s="126"/>
      <c r="Y13" s="126"/>
      <c r="Z13" s="126"/>
      <c r="AA13" s="126"/>
      <c r="AB13" s="126"/>
      <c r="AC13" s="126"/>
      <c r="AD13" s="126"/>
      <c r="AE13" s="126"/>
      <c r="AF13" s="126"/>
      <c r="AG13" s="126"/>
      <c r="AH13" s="126"/>
      <c r="AI13" s="126"/>
      <c r="AJ13" s="126"/>
      <c r="AK13" s="126"/>
      <c r="AL13" s="126"/>
      <c r="AM13" s="126"/>
      <c r="AN13" s="126"/>
      <c r="AO13" s="126"/>
      <c r="AP13" s="126"/>
      <c r="AQ13" s="126"/>
      <c r="AR13" s="126"/>
      <c r="AS13" s="126"/>
      <c r="AT13" s="126"/>
      <c r="AU13" s="126"/>
      <c r="AV13" s="126"/>
      <c r="AW13" s="126"/>
      <c r="AY13" s="105"/>
    </row>
    <row r="14" spans="1:51" x14ac:dyDescent="0.35">
      <c r="C14" s="8" t="s">
        <v>86</v>
      </c>
      <c r="D14" s="40"/>
      <c r="E14" s="40"/>
      <c r="F14" s="40"/>
      <c r="G14" s="40"/>
      <c r="H14" s="40"/>
      <c r="I14" s="40"/>
      <c r="J14" s="40"/>
      <c r="K14" s="40"/>
      <c r="L14" s="40"/>
      <c r="M14" s="99">
        <f>R14</f>
        <v>0</v>
      </c>
      <c r="N14" s="40"/>
      <c r="O14" s="40"/>
      <c r="P14" s="11"/>
      <c r="Q14" s="35">
        <f>NPV('Key Vars Assumptions'!$B$10,T14:AR14)</f>
        <v>0</v>
      </c>
      <c r="R14" s="102">
        <f t="shared" si="0"/>
        <v>0</v>
      </c>
      <c r="S14" s="31"/>
      <c r="T14" s="126"/>
      <c r="U14" s="126"/>
      <c r="V14" s="126"/>
      <c r="W14" s="126"/>
      <c r="X14" s="126"/>
      <c r="Y14" s="126"/>
      <c r="Z14" s="126"/>
      <c r="AA14" s="126"/>
      <c r="AB14" s="126"/>
      <c r="AC14" s="126"/>
      <c r="AD14" s="126"/>
      <c r="AE14" s="126"/>
      <c r="AF14" s="126"/>
      <c r="AG14" s="126"/>
      <c r="AH14" s="126"/>
      <c r="AI14" s="126"/>
      <c r="AJ14" s="126"/>
      <c r="AK14" s="126"/>
      <c r="AL14" s="126"/>
      <c r="AM14" s="126"/>
      <c r="AN14" s="126"/>
      <c r="AO14" s="126"/>
      <c r="AP14" s="126"/>
      <c r="AQ14" s="126"/>
      <c r="AR14" s="126"/>
      <c r="AS14" s="126"/>
      <c r="AT14" s="126"/>
      <c r="AU14" s="126"/>
      <c r="AV14" s="126"/>
      <c r="AW14" s="126"/>
      <c r="AY14" s="105"/>
    </row>
    <row r="15" spans="1:51" x14ac:dyDescent="0.35">
      <c r="C15" s="8" t="s">
        <v>91</v>
      </c>
      <c r="D15" s="40"/>
      <c r="E15" s="40"/>
      <c r="F15" s="40"/>
      <c r="G15" s="40"/>
      <c r="H15" s="40"/>
      <c r="I15" s="40"/>
      <c r="J15" s="40"/>
      <c r="K15" s="40"/>
      <c r="L15" s="40"/>
      <c r="M15" s="40"/>
      <c r="N15" s="99">
        <f>R15</f>
        <v>0</v>
      </c>
      <c r="O15" s="40"/>
      <c r="P15" s="11"/>
      <c r="Q15" s="35">
        <f>NPV('Key Vars Assumptions'!$B$10,T15:AR15)</f>
        <v>0</v>
      </c>
      <c r="R15" s="102">
        <f t="shared" si="0"/>
        <v>0</v>
      </c>
      <c r="S15" s="31"/>
      <c r="T15" s="126"/>
      <c r="U15" s="126"/>
      <c r="V15" s="126"/>
      <c r="W15" s="126"/>
      <c r="X15" s="126"/>
      <c r="Y15" s="126"/>
      <c r="Z15" s="126"/>
      <c r="AA15" s="126"/>
      <c r="AB15" s="126"/>
      <c r="AC15" s="126"/>
      <c r="AD15" s="126"/>
      <c r="AE15" s="126"/>
      <c r="AF15" s="126"/>
      <c r="AG15" s="126"/>
      <c r="AH15" s="126"/>
      <c r="AI15" s="126"/>
      <c r="AJ15" s="126"/>
      <c r="AK15" s="126"/>
      <c r="AL15" s="126"/>
      <c r="AM15" s="126"/>
      <c r="AN15" s="126"/>
      <c r="AO15" s="126"/>
      <c r="AP15" s="126"/>
      <c r="AQ15" s="126"/>
      <c r="AR15" s="126"/>
      <c r="AS15" s="126"/>
      <c r="AT15" s="126"/>
      <c r="AU15" s="126"/>
      <c r="AV15" s="126"/>
      <c r="AW15" s="126"/>
      <c r="AY15" s="105" t="e">
        <f t="shared" ref="AY15" si="2">AVERAGE(W15:AR15)</f>
        <v>#DIV/0!</v>
      </c>
    </row>
    <row r="16" spans="1:51" s="104" customFormat="1" x14ac:dyDescent="0.35">
      <c r="A16" s="101"/>
      <c r="B16" s="101"/>
      <c r="C16" s="101" t="s">
        <v>127</v>
      </c>
      <c r="D16" s="40"/>
      <c r="E16" s="40"/>
      <c r="F16" s="40"/>
      <c r="G16" s="40"/>
      <c r="H16" s="40"/>
      <c r="I16" s="40"/>
      <c r="J16" s="40"/>
      <c r="K16" s="40"/>
      <c r="L16" s="40"/>
      <c r="M16" s="40"/>
      <c r="N16" s="40"/>
      <c r="O16" s="99">
        <f>R16</f>
        <v>0</v>
      </c>
      <c r="P16" s="11"/>
      <c r="Q16" s="102">
        <f>NPV('Key Vars Assumptions'!$B$10,T16:AR16)</f>
        <v>0</v>
      </c>
      <c r="R16" s="102">
        <f t="shared" si="0"/>
        <v>0</v>
      </c>
      <c r="S16" s="31"/>
      <c r="T16" s="126"/>
      <c r="U16" s="126"/>
      <c r="V16" s="126"/>
      <c r="W16" s="126"/>
      <c r="X16" s="126"/>
      <c r="Y16" s="126"/>
      <c r="Z16" s="126"/>
      <c r="AA16" s="126"/>
      <c r="AB16" s="126"/>
      <c r="AC16" s="126"/>
      <c r="AD16" s="126"/>
      <c r="AE16" s="126"/>
      <c r="AF16" s="126"/>
      <c r="AG16" s="126"/>
      <c r="AH16" s="126"/>
      <c r="AI16" s="126"/>
      <c r="AJ16" s="126"/>
      <c r="AK16" s="126"/>
      <c r="AL16" s="126"/>
      <c r="AM16" s="126"/>
      <c r="AN16" s="126"/>
      <c r="AO16" s="126"/>
      <c r="AP16" s="126"/>
      <c r="AQ16" s="126"/>
      <c r="AR16" s="126"/>
      <c r="AS16" s="126"/>
      <c r="AT16" s="126"/>
      <c r="AU16" s="126"/>
      <c r="AV16" s="126"/>
      <c r="AW16" s="126"/>
      <c r="AY16" s="105"/>
    </row>
    <row r="17" spans="1:51" x14ac:dyDescent="0.35">
      <c r="D17" s="36"/>
      <c r="E17" s="36"/>
      <c r="F17" s="36"/>
      <c r="G17" s="36"/>
      <c r="H17" s="36"/>
      <c r="I17" s="36"/>
      <c r="J17" s="36"/>
      <c r="K17" s="36"/>
      <c r="L17" s="36"/>
      <c r="M17" s="36"/>
      <c r="N17" s="36"/>
      <c r="O17" s="36"/>
      <c r="P17" s="10"/>
      <c r="Q17" s="36"/>
      <c r="R17" s="36"/>
      <c r="S17" s="31"/>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10"/>
    </row>
    <row r="18" spans="1:51" x14ac:dyDescent="0.35">
      <c r="C18" s="8" t="s">
        <v>32</v>
      </c>
      <c r="D18" s="99">
        <f>R18</f>
        <v>0</v>
      </c>
      <c r="E18" s="39"/>
      <c r="F18" s="39"/>
      <c r="G18" s="39"/>
      <c r="H18" s="39"/>
      <c r="I18" s="39"/>
      <c r="J18" s="39"/>
      <c r="K18" s="39"/>
      <c r="L18" s="39"/>
      <c r="M18" s="39"/>
      <c r="N18" s="39"/>
      <c r="O18" s="39"/>
      <c r="P18" s="11"/>
      <c r="Q18" s="35">
        <f>NPV('Key Vars Assumptions'!$B$10,T18:AR18)</f>
        <v>0</v>
      </c>
      <c r="R18" s="35">
        <f t="shared" ref="R18:R28" si="3">SUM(T18:AR18)</f>
        <v>0</v>
      </c>
      <c r="S18" s="31"/>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Y18" s="105" t="e">
        <f t="shared" ref="AY18:AY25" si="4">AVERAGE(W18:AR18)</f>
        <v>#DIV/0!</v>
      </c>
    </row>
    <row r="19" spans="1:51" x14ac:dyDescent="0.35">
      <c r="C19" s="8" t="s">
        <v>37</v>
      </c>
      <c r="D19" s="40"/>
      <c r="E19" s="99">
        <f>R19</f>
        <v>0</v>
      </c>
      <c r="F19" s="40"/>
      <c r="G19" s="40"/>
      <c r="H19" s="40"/>
      <c r="I19" s="40"/>
      <c r="J19" s="40"/>
      <c r="K19" s="40"/>
      <c r="L19" s="40"/>
      <c r="M19" s="40"/>
      <c r="N19" s="40"/>
      <c r="O19" s="40"/>
      <c r="P19" s="11"/>
      <c r="Q19" s="35">
        <f>NPV('Key Vars Assumptions'!$B$10,T19:AR19)</f>
        <v>0</v>
      </c>
      <c r="R19" s="102">
        <f t="shared" si="3"/>
        <v>0</v>
      </c>
      <c r="S19" s="31"/>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Y19" s="105" t="e">
        <f t="shared" si="4"/>
        <v>#DIV/0!</v>
      </c>
    </row>
    <row r="20" spans="1:51" x14ac:dyDescent="0.35">
      <c r="C20" s="8" t="s">
        <v>35</v>
      </c>
      <c r="D20" s="40"/>
      <c r="E20" s="40"/>
      <c r="F20" s="99">
        <f>R20</f>
        <v>0</v>
      </c>
      <c r="G20" s="40"/>
      <c r="H20" s="40"/>
      <c r="I20" s="40"/>
      <c r="J20" s="40"/>
      <c r="K20" s="40"/>
      <c r="L20" s="40"/>
      <c r="M20" s="40"/>
      <c r="N20" s="40"/>
      <c r="O20" s="40"/>
      <c r="P20" s="11"/>
      <c r="Q20" s="35">
        <f>NPV('Key Vars Assumptions'!$B$10,T20:AR20)</f>
        <v>0</v>
      </c>
      <c r="R20" s="102">
        <f t="shared" si="3"/>
        <v>0</v>
      </c>
      <c r="S20" s="31"/>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Y20" s="105" t="e">
        <f t="shared" si="4"/>
        <v>#DIV/0!</v>
      </c>
    </row>
    <row r="21" spans="1:51" x14ac:dyDescent="0.35">
      <c r="C21" s="8" t="s">
        <v>36</v>
      </c>
      <c r="D21" s="40"/>
      <c r="E21" s="40"/>
      <c r="F21" s="40"/>
      <c r="G21" s="99">
        <f>R21</f>
        <v>0</v>
      </c>
      <c r="H21" s="40"/>
      <c r="I21" s="40"/>
      <c r="J21" s="40"/>
      <c r="K21" s="40"/>
      <c r="L21" s="40"/>
      <c r="M21" s="40"/>
      <c r="N21" s="40"/>
      <c r="O21" s="40"/>
      <c r="P21" s="11"/>
      <c r="Q21" s="35">
        <f>NPV('Key Vars Assumptions'!$B$10,T21:AR21)</f>
        <v>0</v>
      </c>
      <c r="R21" s="102">
        <f t="shared" si="3"/>
        <v>0</v>
      </c>
      <c r="S21" s="31"/>
      <c r="T21" s="126"/>
      <c r="U21" s="126"/>
      <c r="V21" s="126"/>
      <c r="W21" s="126"/>
      <c r="X21" s="126"/>
      <c r="Y21" s="126"/>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Y21" s="105" t="e">
        <f t="shared" si="4"/>
        <v>#DIV/0!</v>
      </c>
    </row>
    <row r="22" spans="1:51" x14ac:dyDescent="0.35">
      <c r="C22" s="8" t="s">
        <v>38</v>
      </c>
      <c r="D22" s="40"/>
      <c r="E22" s="40"/>
      <c r="F22" s="40"/>
      <c r="G22" s="40"/>
      <c r="H22" s="99">
        <f>R22</f>
        <v>0</v>
      </c>
      <c r="I22" s="40"/>
      <c r="J22" s="40"/>
      <c r="K22" s="40"/>
      <c r="L22" s="40"/>
      <c r="M22" s="40"/>
      <c r="N22" s="40"/>
      <c r="O22" s="40"/>
      <c r="P22" s="11"/>
      <c r="Q22" s="35">
        <f>NPV('Key Vars Assumptions'!$B$10,T22:AR22)</f>
        <v>0</v>
      </c>
      <c r="R22" s="102">
        <f t="shared" si="3"/>
        <v>0</v>
      </c>
      <c r="S22" s="31"/>
      <c r="T22" s="126"/>
      <c r="U22" s="126"/>
      <c r="V22" s="126"/>
      <c r="W22" s="126"/>
      <c r="X22" s="126"/>
      <c r="Y22" s="126"/>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Y22" s="105" t="e">
        <f t="shared" si="4"/>
        <v>#DIV/0!</v>
      </c>
    </row>
    <row r="23" spans="1:51" x14ac:dyDescent="0.35">
      <c r="C23" s="8" t="s">
        <v>39</v>
      </c>
      <c r="D23" s="40"/>
      <c r="E23" s="40"/>
      <c r="F23" s="40"/>
      <c r="G23" s="40"/>
      <c r="H23" s="40"/>
      <c r="I23" s="99">
        <f>R23</f>
        <v>0</v>
      </c>
      <c r="J23" s="40"/>
      <c r="K23" s="40"/>
      <c r="L23" s="40"/>
      <c r="M23" s="40"/>
      <c r="N23" s="40"/>
      <c r="O23" s="40"/>
      <c r="P23" s="11"/>
      <c r="Q23" s="35">
        <f>NPV('Key Vars Assumptions'!$B$10,T23:AR23)</f>
        <v>0</v>
      </c>
      <c r="R23" s="102">
        <f t="shared" si="3"/>
        <v>0</v>
      </c>
      <c r="S23" s="31"/>
      <c r="T23" s="126"/>
      <c r="U23" s="126"/>
      <c r="V23" s="126"/>
      <c r="W23" s="126"/>
      <c r="X23" s="126"/>
      <c r="Y23" s="126"/>
      <c r="Z23" s="126"/>
      <c r="AA23" s="126"/>
      <c r="AB23" s="126"/>
      <c r="AC23" s="126"/>
      <c r="AD23" s="126"/>
      <c r="AE23" s="126"/>
      <c r="AF23" s="126"/>
      <c r="AG23" s="126"/>
      <c r="AH23" s="126"/>
      <c r="AI23" s="126"/>
      <c r="AJ23" s="126"/>
      <c r="AK23" s="126"/>
      <c r="AL23" s="126"/>
      <c r="AM23" s="126"/>
      <c r="AN23" s="126"/>
      <c r="AO23" s="126"/>
      <c r="AP23" s="126"/>
      <c r="AQ23" s="126"/>
      <c r="AR23" s="126"/>
      <c r="AS23" s="126"/>
      <c r="AT23" s="126"/>
      <c r="AU23" s="126"/>
      <c r="AV23" s="126"/>
      <c r="AW23" s="126"/>
      <c r="AY23" s="105" t="e">
        <f t="shared" si="4"/>
        <v>#DIV/0!</v>
      </c>
    </row>
    <row r="24" spans="1:51" x14ac:dyDescent="0.35">
      <c r="C24" s="8" t="s">
        <v>40</v>
      </c>
      <c r="D24" s="40"/>
      <c r="E24" s="40"/>
      <c r="F24" s="40"/>
      <c r="G24" s="40"/>
      <c r="H24" s="40"/>
      <c r="I24" s="40"/>
      <c r="J24" s="99">
        <f>R24</f>
        <v>0</v>
      </c>
      <c r="K24" s="40"/>
      <c r="L24" s="40"/>
      <c r="M24" s="40"/>
      <c r="N24" s="40"/>
      <c r="O24" s="40"/>
      <c r="P24" s="11"/>
      <c r="Q24" s="35">
        <f>NPV('Key Vars Assumptions'!$B$10,T24:AR24)</f>
        <v>0</v>
      </c>
      <c r="R24" s="102">
        <f t="shared" si="3"/>
        <v>0</v>
      </c>
      <c r="S24" s="31"/>
      <c r="T24" s="126"/>
      <c r="U24" s="126"/>
      <c r="V24" s="126"/>
      <c r="W24" s="126"/>
      <c r="X24" s="126"/>
      <c r="Y24" s="126"/>
      <c r="Z24" s="126"/>
      <c r="AA24" s="126"/>
      <c r="AB24" s="126"/>
      <c r="AC24" s="126"/>
      <c r="AD24" s="126"/>
      <c r="AE24" s="126"/>
      <c r="AF24" s="126"/>
      <c r="AG24" s="126"/>
      <c r="AH24" s="126"/>
      <c r="AI24" s="126"/>
      <c r="AJ24" s="126"/>
      <c r="AK24" s="126"/>
      <c r="AL24" s="126"/>
      <c r="AM24" s="126"/>
      <c r="AN24" s="126"/>
      <c r="AO24" s="126"/>
      <c r="AP24" s="126"/>
      <c r="AQ24" s="126"/>
      <c r="AR24" s="126"/>
      <c r="AS24" s="126"/>
      <c r="AT24" s="126"/>
      <c r="AU24" s="126"/>
      <c r="AV24" s="126"/>
      <c r="AW24" s="126"/>
      <c r="AY24" s="105" t="e">
        <f t="shared" si="4"/>
        <v>#DIV/0!</v>
      </c>
    </row>
    <row r="25" spans="1:51" x14ac:dyDescent="0.35">
      <c r="C25" s="10" t="s">
        <v>70</v>
      </c>
      <c r="D25" s="40"/>
      <c r="E25" s="40"/>
      <c r="F25" s="40"/>
      <c r="G25" s="40"/>
      <c r="H25" s="40"/>
      <c r="I25" s="40"/>
      <c r="J25" s="40"/>
      <c r="K25" s="99">
        <f>R25</f>
        <v>0</v>
      </c>
      <c r="L25" s="40"/>
      <c r="M25" s="40"/>
      <c r="N25" s="40"/>
      <c r="O25" s="40"/>
      <c r="P25" s="11"/>
      <c r="Q25" s="35">
        <f>NPV('Key Vars Assumptions'!$B$10,T25:AR25)</f>
        <v>0</v>
      </c>
      <c r="R25" s="102">
        <f t="shared" si="3"/>
        <v>0</v>
      </c>
      <c r="S25" s="31"/>
      <c r="T25" s="126"/>
      <c r="U25" s="126"/>
      <c r="V25" s="126"/>
      <c r="W25" s="126"/>
      <c r="X25" s="126"/>
      <c r="Y25" s="126"/>
      <c r="Z25" s="126"/>
      <c r="AA25" s="126"/>
      <c r="AB25" s="126"/>
      <c r="AC25" s="126"/>
      <c r="AD25" s="126"/>
      <c r="AE25" s="126"/>
      <c r="AF25" s="126"/>
      <c r="AG25" s="126"/>
      <c r="AH25" s="126"/>
      <c r="AI25" s="126"/>
      <c r="AJ25" s="126"/>
      <c r="AK25" s="126"/>
      <c r="AL25" s="126"/>
      <c r="AM25" s="126"/>
      <c r="AN25" s="126"/>
      <c r="AO25" s="126"/>
      <c r="AP25" s="126"/>
      <c r="AQ25" s="126"/>
      <c r="AR25" s="126"/>
      <c r="AS25" s="126"/>
      <c r="AT25" s="126"/>
      <c r="AU25" s="126"/>
      <c r="AV25" s="126"/>
      <c r="AW25" s="126"/>
      <c r="AY25" s="105" t="e">
        <f t="shared" si="4"/>
        <v>#DIV/0!</v>
      </c>
    </row>
    <row r="26" spans="1:51" x14ac:dyDescent="0.35">
      <c r="C26" s="8" t="s">
        <v>42</v>
      </c>
      <c r="D26" s="40"/>
      <c r="E26" s="40"/>
      <c r="F26" s="40"/>
      <c r="G26" s="40"/>
      <c r="H26" s="40"/>
      <c r="I26" s="40"/>
      <c r="J26" s="40"/>
      <c r="K26" s="40"/>
      <c r="L26" s="99">
        <f>R26</f>
        <v>0</v>
      </c>
      <c r="M26" s="40"/>
      <c r="N26" s="40"/>
      <c r="O26" s="40"/>
      <c r="P26" s="11"/>
      <c r="Q26" s="35">
        <f>NPV('Key Vars Assumptions'!$B$10,T26:AR26)</f>
        <v>0</v>
      </c>
      <c r="R26" s="102">
        <f t="shared" si="3"/>
        <v>0</v>
      </c>
      <c r="S26" s="31"/>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6"/>
      <c r="AU26" s="126"/>
      <c r="AV26" s="126"/>
      <c r="AW26" s="126"/>
      <c r="AY26" s="105"/>
    </row>
    <row r="27" spans="1:51" x14ac:dyDescent="0.35">
      <c r="C27" s="8" t="s">
        <v>86</v>
      </c>
      <c r="D27" s="40"/>
      <c r="E27" s="40"/>
      <c r="F27" s="40"/>
      <c r="G27" s="40"/>
      <c r="H27" s="40"/>
      <c r="I27" s="40"/>
      <c r="J27" s="40"/>
      <c r="K27" s="40"/>
      <c r="L27" s="40"/>
      <c r="M27" s="99">
        <f>R27</f>
        <v>0</v>
      </c>
      <c r="N27" s="40"/>
      <c r="O27" s="40"/>
      <c r="P27" s="11"/>
      <c r="Q27" s="35">
        <f>NPV('Key Vars Assumptions'!$B$10,T27:AR27)</f>
        <v>0</v>
      </c>
      <c r="R27" s="102">
        <f t="shared" si="3"/>
        <v>0</v>
      </c>
      <c r="S27" s="31"/>
      <c r="T27" s="126"/>
      <c r="U27" s="126"/>
      <c r="V27" s="126"/>
      <c r="W27" s="126"/>
      <c r="X27" s="126"/>
      <c r="Y27" s="126"/>
      <c r="Z27" s="126"/>
      <c r="AA27" s="126"/>
      <c r="AB27" s="126"/>
      <c r="AC27" s="126"/>
      <c r="AD27" s="126"/>
      <c r="AE27" s="126"/>
      <c r="AF27" s="126"/>
      <c r="AG27" s="126"/>
      <c r="AH27" s="126"/>
      <c r="AI27" s="126"/>
      <c r="AJ27" s="126"/>
      <c r="AK27" s="126"/>
      <c r="AL27" s="126"/>
      <c r="AM27" s="126"/>
      <c r="AN27" s="126"/>
      <c r="AO27" s="126"/>
      <c r="AP27" s="126"/>
      <c r="AQ27" s="126"/>
      <c r="AR27" s="126"/>
      <c r="AS27" s="126"/>
      <c r="AT27" s="126"/>
      <c r="AU27" s="126"/>
      <c r="AV27" s="126"/>
      <c r="AW27" s="126"/>
      <c r="AY27" s="105"/>
    </row>
    <row r="28" spans="1:51" x14ac:dyDescent="0.35">
      <c r="C28" s="8" t="s">
        <v>91</v>
      </c>
      <c r="D28" s="40"/>
      <c r="E28" s="40"/>
      <c r="F28" s="40"/>
      <c r="G28" s="40"/>
      <c r="H28" s="40"/>
      <c r="I28" s="40"/>
      <c r="J28" s="40"/>
      <c r="K28" s="40"/>
      <c r="L28" s="40"/>
      <c r="M28" s="40"/>
      <c r="N28" s="99">
        <f>R28</f>
        <v>0</v>
      </c>
      <c r="O28" s="40"/>
      <c r="P28" s="11"/>
      <c r="Q28" s="35">
        <f>NPV('Key Vars Assumptions'!$B$10,T28:AR28)</f>
        <v>0</v>
      </c>
      <c r="R28" s="102">
        <f t="shared" si="3"/>
        <v>0</v>
      </c>
      <c r="S28" s="31"/>
      <c r="T28" s="126"/>
      <c r="U28" s="126"/>
      <c r="V28" s="126"/>
      <c r="W28" s="126"/>
      <c r="X28" s="126"/>
      <c r="Y28" s="126"/>
      <c r="Z28" s="126"/>
      <c r="AA28" s="126"/>
      <c r="AB28" s="126"/>
      <c r="AC28" s="126"/>
      <c r="AD28" s="126"/>
      <c r="AE28" s="126"/>
      <c r="AF28" s="126"/>
      <c r="AG28" s="126"/>
      <c r="AH28" s="126"/>
      <c r="AI28" s="126"/>
      <c r="AJ28" s="126"/>
      <c r="AK28" s="126"/>
      <c r="AL28" s="126"/>
      <c r="AM28" s="126"/>
      <c r="AN28" s="126"/>
      <c r="AO28" s="126"/>
      <c r="AP28" s="126"/>
      <c r="AQ28" s="126"/>
      <c r="AR28" s="126"/>
      <c r="AS28" s="126"/>
      <c r="AT28" s="126"/>
      <c r="AU28" s="126"/>
      <c r="AV28" s="126"/>
      <c r="AW28" s="126"/>
      <c r="AY28" s="105" t="e">
        <f t="shared" ref="AY28" si="5">AVERAGE(W28:AR28)</f>
        <v>#DIV/0!</v>
      </c>
    </row>
    <row r="29" spans="1:51" s="104" customFormat="1" x14ac:dyDescent="0.35">
      <c r="A29" s="101"/>
      <c r="B29" s="101"/>
      <c r="C29" s="101" t="s">
        <v>127</v>
      </c>
      <c r="D29" s="40"/>
      <c r="E29" s="40"/>
      <c r="F29" s="40"/>
      <c r="G29" s="40"/>
      <c r="H29" s="40"/>
      <c r="I29" s="40"/>
      <c r="J29" s="40"/>
      <c r="K29" s="40"/>
      <c r="L29" s="40"/>
      <c r="M29" s="40"/>
      <c r="N29" s="40"/>
      <c r="O29" s="99">
        <f>R29</f>
        <v>0</v>
      </c>
      <c r="P29" s="11"/>
      <c r="Q29" s="102">
        <f>NPV('Key Vars Assumptions'!$B$10,T29:AR29)</f>
        <v>0</v>
      </c>
      <c r="R29" s="102">
        <f t="shared" ref="R29" si="6">SUM(T29:AR29)</f>
        <v>0</v>
      </c>
      <c r="S29" s="31"/>
      <c r="T29" s="126"/>
      <c r="U29" s="126"/>
      <c r="V29" s="126"/>
      <c r="W29" s="126"/>
      <c r="X29" s="126"/>
      <c r="Y29" s="126"/>
      <c r="Z29" s="126"/>
      <c r="AA29" s="126"/>
      <c r="AB29" s="126"/>
      <c r="AC29" s="126"/>
      <c r="AD29" s="126"/>
      <c r="AE29" s="126"/>
      <c r="AF29" s="126"/>
      <c r="AG29" s="126"/>
      <c r="AH29" s="126"/>
      <c r="AI29" s="126"/>
      <c r="AJ29" s="126"/>
      <c r="AK29" s="126"/>
      <c r="AL29" s="126"/>
      <c r="AM29" s="126"/>
      <c r="AN29" s="126"/>
      <c r="AO29" s="126"/>
      <c r="AP29" s="126"/>
      <c r="AQ29" s="126"/>
      <c r="AR29" s="126"/>
      <c r="AS29" s="126"/>
      <c r="AT29" s="126"/>
      <c r="AU29" s="126"/>
      <c r="AV29" s="126"/>
      <c r="AW29" s="126"/>
      <c r="AY29" s="105"/>
    </row>
    <row r="30" spans="1:51" x14ac:dyDescent="0.35">
      <c r="D30" s="31"/>
      <c r="E30" s="31"/>
      <c r="F30" s="31"/>
      <c r="G30" s="31"/>
      <c r="H30" s="31"/>
      <c r="I30" s="31"/>
      <c r="J30" s="31"/>
      <c r="K30" s="31"/>
      <c r="L30" s="31"/>
      <c r="M30" s="31"/>
      <c r="N30" s="31"/>
      <c r="O30" s="31"/>
      <c r="S30" s="31"/>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8"/>
    </row>
    <row r="31" spans="1:51" x14ac:dyDescent="0.35">
      <c r="C31" s="8" t="s">
        <v>32</v>
      </c>
      <c r="D31" s="99">
        <f>R31</f>
        <v>0</v>
      </c>
      <c r="E31" s="39"/>
      <c r="F31" s="39"/>
      <c r="G31" s="39"/>
      <c r="H31" s="39"/>
      <c r="I31" s="39"/>
      <c r="J31" s="39"/>
      <c r="K31" s="39"/>
      <c r="L31" s="39"/>
      <c r="M31" s="39"/>
      <c r="N31" s="39"/>
      <c r="O31" s="39"/>
      <c r="P31" s="11"/>
      <c r="Q31" s="35">
        <f>NPV('Key Vars Assumptions'!$B$10,T31:AR31)</f>
        <v>0</v>
      </c>
      <c r="R31" s="35">
        <f t="shared" ref="R31:R41" si="7">SUM(T31:AR31)</f>
        <v>0</v>
      </c>
      <c r="S31" s="31"/>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26"/>
      <c r="AY31" s="105" t="e">
        <f t="shared" ref="AY31:AY38" si="8">AVERAGE(W31:AR31)</f>
        <v>#DIV/0!</v>
      </c>
    </row>
    <row r="32" spans="1:51" x14ac:dyDescent="0.35">
      <c r="C32" s="8" t="s">
        <v>37</v>
      </c>
      <c r="D32" s="40"/>
      <c r="E32" s="99">
        <f>R32</f>
        <v>0</v>
      </c>
      <c r="F32" s="40"/>
      <c r="G32" s="40"/>
      <c r="H32" s="40"/>
      <c r="I32" s="40"/>
      <c r="J32" s="40"/>
      <c r="K32" s="40"/>
      <c r="L32" s="40"/>
      <c r="M32" s="40"/>
      <c r="N32" s="40"/>
      <c r="O32" s="40"/>
      <c r="P32" s="11"/>
      <c r="Q32" s="35">
        <f>NPV('Key Vars Assumptions'!$B$10,T32:AR32)</f>
        <v>0</v>
      </c>
      <c r="R32" s="102">
        <f t="shared" si="7"/>
        <v>0</v>
      </c>
      <c r="S32" s="31"/>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Y32" s="105" t="e">
        <f t="shared" si="8"/>
        <v>#DIV/0!</v>
      </c>
    </row>
    <row r="33" spans="1:51" x14ac:dyDescent="0.35">
      <c r="C33" s="8" t="s">
        <v>35</v>
      </c>
      <c r="D33" s="40"/>
      <c r="E33" s="40"/>
      <c r="F33" s="99">
        <f>R33</f>
        <v>0</v>
      </c>
      <c r="G33" s="40"/>
      <c r="H33" s="40"/>
      <c r="I33" s="40"/>
      <c r="J33" s="40"/>
      <c r="K33" s="40"/>
      <c r="L33" s="40"/>
      <c r="M33" s="40"/>
      <c r="N33" s="40"/>
      <c r="O33" s="40"/>
      <c r="P33" s="11"/>
      <c r="Q33" s="35">
        <f>NPV('Key Vars Assumptions'!$B$10,T33:AR33)</f>
        <v>0</v>
      </c>
      <c r="R33" s="102">
        <f t="shared" si="7"/>
        <v>0</v>
      </c>
      <c r="S33" s="31"/>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Y33" s="105" t="e">
        <f t="shared" si="8"/>
        <v>#DIV/0!</v>
      </c>
    </row>
    <row r="34" spans="1:51" x14ac:dyDescent="0.35">
      <c r="C34" s="8" t="s">
        <v>36</v>
      </c>
      <c r="D34" s="40"/>
      <c r="E34" s="40"/>
      <c r="F34" s="40"/>
      <c r="G34" s="99">
        <f>R34</f>
        <v>0</v>
      </c>
      <c r="H34" s="40"/>
      <c r="I34" s="40"/>
      <c r="J34" s="40"/>
      <c r="K34" s="40"/>
      <c r="L34" s="40"/>
      <c r="M34" s="40"/>
      <c r="N34" s="40"/>
      <c r="O34" s="40"/>
      <c r="P34" s="11"/>
      <c r="Q34" s="35">
        <f>NPV('Key Vars Assumptions'!$B$10,T34:AR34)</f>
        <v>0</v>
      </c>
      <c r="R34" s="102">
        <f t="shared" si="7"/>
        <v>0</v>
      </c>
      <c r="S34" s="31"/>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Y34" s="105" t="e">
        <f t="shared" si="8"/>
        <v>#DIV/0!</v>
      </c>
    </row>
    <row r="35" spans="1:51" x14ac:dyDescent="0.35">
      <c r="C35" s="106" t="s">
        <v>38</v>
      </c>
      <c r="D35" s="40"/>
      <c r="E35" s="40"/>
      <c r="F35" s="40"/>
      <c r="G35" s="40"/>
      <c r="H35" s="99">
        <f>R35</f>
        <v>0</v>
      </c>
      <c r="I35" s="40"/>
      <c r="J35" s="40"/>
      <c r="K35" s="40"/>
      <c r="L35" s="40"/>
      <c r="M35" s="40"/>
      <c r="N35" s="40"/>
      <c r="O35" s="40"/>
      <c r="P35" s="11"/>
      <c r="Q35" s="35">
        <f>NPV('Key Vars Assumptions'!$B$10,T35:AR35)</f>
        <v>0</v>
      </c>
      <c r="R35" s="102">
        <f t="shared" si="7"/>
        <v>0</v>
      </c>
      <c r="S35" s="31"/>
      <c r="T35" s="126"/>
      <c r="U35" s="126"/>
      <c r="V35" s="126"/>
      <c r="W35" s="126"/>
      <c r="X35" s="126"/>
      <c r="Y35" s="126"/>
      <c r="Z35" s="126"/>
      <c r="AA35" s="126"/>
      <c r="AB35" s="126"/>
      <c r="AC35" s="126"/>
      <c r="AD35" s="126"/>
      <c r="AE35" s="126"/>
      <c r="AF35" s="126"/>
      <c r="AG35" s="126"/>
      <c r="AH35" s="126"/>
      <c r="AI35" s="126"/>
      <c r="AJ35" s="126"/>
      <c r="AK35" s="126"/>
      <c r="AL35" s="126"/>
      <c r="AM35" s="126"/>
      <c r="AN35" s="126"/>
      <c r="AO35" s="126"/>
      <c r="AP35" s="126"/>
      <c r="AQ35" s="126"/>
      <c r="AR35" s="126"/>
      <c r="AS35" s="126"/>
      <c r="AT35" s="126"/>
      <c r="AU35" s="126"/>
      <c r="AV35" s="126"/>
      <c r="AW35" s="126"/>
      <c r="AY35" s="105" t="e">
        <f t="shared" si="8"/>
        <v>#DIV/0!</v>
      </c>
    </row>
    <row r="36" spans="1:51" x14ac:dyDescent="0.35">
      <c r="C36" s="106" t="s">
        <v>39</v>
      </c>
      <c r="D36" s="40"/>
      <c r="E36" s="40"/>
      <c r="F36" s="40"/>
      <c r="G36" s="40"/>
      <c r="H36" s="40"/>
      <c r="I36" s="99">
        <f>R36</f>
        <v>0</v>
      </c>
      <c r="J36" s="40"/>
      <c r="K36" s="40"/>
      <c r="L36" s="40"/>
      <c r="M36" s="40"/>
      <c r="N36" s="40"/>
      <c r="O36" s="40"/>
      <c r="P36" s="11"/>
      <c r="Q36" s="35">
        <f>NPV('Key Vars Assumptions'!$B$10,T36:AR36)</f>
        <v>0</v>
      </c>
      <c r="R36" s="102">
        <f t="shared" si="7"/>
        <v>0</v>
      </c>
      <c r="S36" s="31"/>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Y36" s="105" t="e">
        <f t="shared" si="8"/>
        <v>#DIV/0!</v>
      </c>
    </row>
    <row r="37" spans="1:51" x14ac:dyDescent="0.35">
      <c r="C37" s="106" t="s">
        <v>40</v>
      </c>
      <c r="D37" s="40"/>
      <c r="E37" s="40"/>
      <c r="F37" s="40"/>
      <c r="G37" s="40"/>
      <c r="H37" s="40"/>
      <c r="I37" s="40"/>
      <c r="J37" s="99">
        <f>R37</f>
        <v>0</v>
      </c>
      <c r="K37" s="40"/>
      <c r="L37" s="40"/>
      <c r="M37" s="40"/>
      <c r="N37" s="40"/>
      <c r="O37" s="40"/>
      <c r="P37" s="11"/>
      <c r="Q37" s="35">
        <f>NPV('Key Vars Assumptions'!$B$10,T37:AR37)</f>
        <v>0</v>
      </c>
      <c r="R37" s="102">
        <f t="shared" si="7"/>
        <v>0</v>
      </c>
      <c r="S37" s="31"/>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Y37" s="105" t="e">
        <f t="shared" si="8"/>
        <v>#DIV/0!</v>
      </c>
    </row>
    <row r="38" spans="1:51" x14ac:dyDescent="0.35">
      <c r="C38" s="8" t="s">
        <v>70</v>
      </c>
      <c r="D38" s="40"/>
      <c r="E38" s="40"/>
      <c r="F38" s="40"/>
      <c r="G38" s="40"/>
      <c r="H38" s="40"/>
      <c r="I38" s="40"/>
      <c r="J38" s="40"/>
      <c r="K38" s="99">
        <f>R38</f>
        <v>0</v>
      </c>
      <c r="L38" s="40"/>
      <c r="M38" s="40"/>
      <c r="N38" s="40"/>
      <c r="O38" s="40"/>
      <c r="P38" s="11"/>
      <c r="Q38" s="35">
        <f>NPV('Key Vars Assumptions'!$B$10,T38:AR38)</f>
        <v>0</v>
      </c>
      <c r="R38" s="102">
        <f t="shared" si="7"/>
        <v>0</v>
      </c>
      <c r="S38" s="31"/>
      <c r="T38" s="126"/>
      <c r="U38" s="126"/>
      <c r="V38" s="126"/>
      <c r="W38" s="126"/>
      <c r="X38" s="126"/>
      <c r="Y38" s="126"/>
      <c r="Z38" s="126"/>
      <c r="AA38" s="126"/>
      <c r="AB38" s="126"/>
      <c r="AC38" s="126"/>
      <c r="AD38" s="126"/>
      <c r="AE38" s="126"/>
      <c r="AF38" s="126"/>
      <c r="AG38" s="126"/>
      <c r="AH38" s="126"/>
      <c r="AI38" s="126"/>
      <c r="AJ38" s="126"/>
      <c r="AK38" s="126"/>
      <c r="AL38" s="126"/>
      <c r="AM38" s="126"/>
      <c r="AN38" s="126"/>
      <c r="AO38" s="126"/>
      <c r="AP38" s="126"/>
      <c r="AQ38" s="126"/>
      <c r="AR38" s="126"/>
      <c r="AS38" s="126"/>
      <c r="AT38" s="126"/>
      <c r="AU38" s="126"/>
      <c r="AV38" s="126"/>
      <c r="AW38" s="126"/>
      <c r="AY38" s="105" t="e">
        <f t="shared" si="8"/>
        <v>#DIV/0!</v>
      </c>
    </row>
    <row r="39" spans="1:51" x14ac:dyDescent="0.35">
      <c r="C39" s="8" t="s">
        <v>42</v>
      </c>
      <c r="D39" s="40"/>
      <c r="E39" s="40"/>
      <c r="F39" s="40"/>
      <c r="G39" s="40"/>
      <c r="H39" s="40"/>
      <c r="I39" s="40"/>
      <c r="J39" s="40"/>
      <c r="K39" s="40"/>
      <c r="L39" s="99">
        <f>R39</f>
        <v>0</v>
      </c>
      <c r="M39" s="40"/>
      <c r="N39" s="40"/>
      <c r="O39" s="40"/>
      <c r="P39" s="11"/>
      <c r="Q39" s="35">
        <f>NPV('Key Vars Assumptions'!$B$10,T39:AR39)</f>
        <v>0</v>
      </c>
      <c r="R39" s="102">
        <f t="shared" si="7"/>
        <v>0</v>
      </c>
      <c r="S39" s="31"/>
      <c r="T39" s="126"/>
      <c r="U39" s="126"/>
      <c r="V39" s="126"/>
      <c r="W39" s="126"/>
      <c r="X39" s="126"/>
      <c r="Y39" s="126"/>
      <c r="Z39" s="126"/>
      <c r="AA39" s="126"/>
      <c r="AB39" s="126"/>
      <c r="AC39" s="126"/>
      <c r="AD39" s="126"/>
      <c r="AE39" s="126"/>
      <c r="AF39" s="126"/>
      <c r="AG39" s="126"/>
      <c r="AH39" s="126"/>
      <c r="AI39" s="126"/>
      <c r="AJ39" s="126"/>
      <c r="AK39" s="126"/>
      <c r="AL39" s="126"/>
      <c r="AM39" s="126"/>
      <c r="AN39" s="126"/>
      <c r="AO39" s="126"/>
      <c r="AP39" s="126"/>
      <c r="AQ39" s="126"/>
      <c r="AR39" s="126"/>
      <c r="AS39" s="126"/>
      <c r="AT39" s="126"/>
      <c r="AU39" s="126"/>
      <c r="AV39" s="126"/>
      <c r="AW39" s="126"/>
      <c r="AY39" s="105"/>
    </row>
    <row r="40" spans="1:51" x14ac:dyDescent="0.35">
      <c r="C40" s="8" t="s">
        <v>91</v>
      </c>
      <c r="D40" s="40"/>
      <c r="E40" s="40"/>
      <c r="F40" s="40"/>
      <c r="G40" s="40"/>
      <c r="H40" s="40"/>
      <c r="I40" s="40"/>
      <c r="J40" s="40"/>
      <c r="K40" s="40"/>
      <c r="L40" s="40"/>
      <c r="M40" s="40"/>
      <c r="N40" s="99">
        <f>R40</f>
        <v>0</v>
      </c>
      <c r="O40" s="40"/>
      <c r="P40" s="11"/>
      <c r="Q40" s="35">
        <f>NPV('Key Vars Assumptions'!$B$10,T40:AR40)</f>
        <v>0</v>
      </c>
      <c r="R40" s="102">
        <f t="shared" si="7"/>
        <v>0</v>
      </c>
      <c r="S40" s="31"/>
      <c r="T40" s="126"/>
      <c r="U40" s="126"/>
      <c r="V40" s="126"/>
      <c r="W40" s="126"/>
      <c r="X40" s="126"/>
      <c r="Y40" s="126"/>
      <c r="Z40" s="126"/>
      <c r="AA40" s="126"/>
      <c r="AB40" s="126"/>
      <c r="AC40" s="126"/>
      <c r="AD40" s="126"/>
      <c r="AE40" s="126"/>
      <c r="AF40" s="126"/>
      <c r="AG40" s="126"/>
      <c r="AH40" s="126"/>
      <c r="AI40" s="126"/>
      <c r="AJ40" s="126"/>
      <c r="AK40" s="126"/>
      <c r="AL40" s="126"/>
      <c r="AM40" s="126"/>
      <c r="AN40" s="126"/>
      <c r="AO40" s="126"/>
      <c r="AP40" s="126"/>
      <c r="AQ40" s="126"/>
      <c r="AR40" s="126"/>
      <c r="AS40" s="126"/>
      <c r="AT40" s="126"/>
      <c r="AU40" s="126"/>
      <c r="AV40" s="126"/>
      <c r="AW40" s="126"/>
      <c r="AY40" s="105" t="e">
        <f t="shared" ref="AY40:AY41" si="9">AVERAGE(W40:AR40)</f>
        <v>#DIV/0!</v>
      </c>
    </row>
    <row r="41" spans="1:51" s="104" customFormat="1" x14ac:dyDescent="0.35">
      <c r="A41" s="101"/>
      <c r="B41" s="101"/>
      <c r="C41" s="101" t="s">
        <v>127</v>
      </c>
      <c r="D41" s="40"/>
      <c r="E41" s="40"/>
      <c r="F41" s="40"/>
      <c r="G41" s="40"/>
      <c r="H41" s="40"/>
      <c r="I41" s="40"/>
      <c r="J41" s="40"/>
      <c r="K41" s="40"/>
      <c r="L41" s="40"/>
      <c r="M41" s="40"/>
      <c r="N41" s="40"/>
      <c r="O41" s="40"/>
      <c r="P41" s="11"/>
      <c r="Q41" s="102">
        <f>NPV('Key Vars Assumptions'!$B$10,T41:AR41)</f>
        <v>0</v>
      </c>
      <c r="R41" s="102">
        <f t="shared" si="7"/>
        <v>0</v>
      </c>
      <c r="S41" s="31"/>
      <c r="T41" s="126"/>
      <c r="U41" s="126"/>
      <c r="V41" s="126"/>
      <c r="W41" s="126"/>
      <c r="X41" s="126"/>
      <c r="Y41" s="126"/>
      <c r="Z41" s="126"/>
      <c r="AA41" s="126"/>
      <c r="AB41" s="126"/>
      <c r="AC41" s="126"/>
      <c r="AD41" s="126"/>
      <c r="AE41" s="126"/>
      <c r="AF41" s="126"/>
      <c r="AG41" s="126"/>
      <c r="AH41" s="126"/>
      <c r="AI41" s="126"/>
      <c r="AJ41" s="126"/>
      <c r="AK41" s="126"/>
      <c r="AL41" s="126"/>
      <c r="AM41" s="126"/>
      <c r="AN41" s="126"/>
      <c r="AO41" s="126"/>
      <c r="AP41" s="126"/>
      <c r="AQ41" s="126"/>
      <c r="AR41" s="126"/>
      <c r="AS41" s="126"/>
      <c r="AT41" s="126"/>
      <c r="AU41" s="126"/>
      <c r="AV41" s="126"/>
      <c r="AW41" s="126"/>
      <c r="AY41" s="105" t="e">
        <f t="shared" si="9"/>
        <v>#DIV/0!</v>
      </c>
    </row>
    <row r="42" spans="1:51" x14ac:dyDescent="0.35">
      <c r="D42" s="31"/>
      <c r="E42" s="31"/>
      <c r="F42" s="31"/>
      <c r="G42" s="31"/>
      <c r="H42" s="31"/>
      <c r="I42" s="31"/>
      <c r="J42" s="31"/>
      <c r="K42" s="31"/>
      <c r="L42" s="31"/>
      <c r="M42" s="31"/>
      <c r="N42" s="31"/>
      <c r="O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row>
    <row r="43" spans="1:51" ht="15" thickBot="1" x14ac:dyDescent="0.4">
      <c r="C43" s="8" t="s">
        <v>47</v>
      </c>
      <c r="D43" s="32">
        <f t="shared" ref="D43:O43" si="10">SUM(D5:D41)</f>
        <v>0</v>
      </c>
      <c r="E43" s="32">
        <f t="shared" si="10"/>
        <v>0</v>
      </c>
      <c r="F43" s="32">
        <f t="shared" si="10"/>
        <v>0</v>
      </c>
      <c r="G43" s="32">
        <f t="shared" si="10"/>
        <v>0</v>
      </c>
      <c r="H43" s="32">
        <f t="shared" si="10"/>
        <v>0</v>
      </c>
      <c r="I43" s="32">
        <f t="shared" si="10"/>
        <v>0</v>
      </c>
      <c r="J43" s="32">
        <f t="shared" si="10"/>
        <v>0</v>
      </c>
      <c r="K43" s="32">
        <f t="shared" si="10"/>
        <v>0</v>
      </c>
      <c r="L43" s="32">
        <f t="shared" si="10"/>
        <v>0</v>
      </c>
      <c r="M43" s="32">
        <f t="shared" si="10"/>
        <v>0</v>
      </c>
      <c r="N43" s="32">
        <f t="shared" si="10"/>
        <v>0</v>
      </c>
      <c r="O43" s="32">
        <f t="shared" si="10"/>
        <v>0</v>
      </c>
      <c r="P43" s="12"/>
      <c r="Q43" s="32">
        <f>SUM(Q5:Q41)</f>
        <v>0</v>
      </c>
      <c r="R43" s="32">
        <f>SUM(R5:R41)</f>
        <v>0</v>
      </c>
      <c r="S43" s="31"/>
      <c r="T43" s="32">
        <f t="shared" ref="T43:AR43" si="11">SUM(T5:T41)</f>
        <v>0</v>
      </c>
      <c r="U43" s="32">
        <f t="shared" si="11"/>
        <v>0</v>
      </c>
      <c r="V43" s="32">
        <f t="shared" si="11"/>
        <v>0</v>
      </c>
      <c r="W43" s="32">
        <f t="shared" si="11"/>
        <v>0</v>
      </c>
      <c r="X43" s="32">
        <f t="shared" si="11"/>
        <v>0</v>
      </c>
      <c r="Y43" s="32">
        <f t="shared" si="11"/>
        <v>0</v>
      </c>
      <c r="Z43" s="32">
        <f t="shared" si="11"/>
        <v>0</v>
      </c>
      <c r="AA43" s="32">
        <f t="shared" si="11"/>
        <v>0</v>
      </c>
      <c r="AB43" s="32">
        <f t="shared" si="11"/>
        <v>0</v>
      </c>
      <c r="AC43" s="32">
        <f t="shared" si="11"/>
        <v>0</v>
      </c>
      <c r="AD43" s="32">
        <f t="shared" si="11"/>
        <v>0</v>
      </c>
      <c r="AE43" s="32">
        <f t="shared" si="11"/>
        <v>0</v>
      </c>
      <c r="AF43" s="32">
        <f t="shared" si="11"/>
        <v>0</v>
      </c>
      <c r="AG43" s="32">
        <f t="shared" si="11"/>
        <v>0</v>
      </c>
      <c r="AH43" s="32">
        <f t="shared" si="11"/>
        <v>0</v>
      </c>
      <c r="AI43" s="32">
        <f t="shared" si="11"/>
        <v>0</v>
      </c>
      <c r="AJ43" s="32">
        <f t="shared" si="11"/>
        <v>0</v>
      </c>
      <c r="AK43" s="32">
        <f t="shared" si="11"/>
        <v>0</v>
      </c>
      <c r="AL43" s="32">
        <f t="shared" si="11"/>
        <v>0</v>
      </c>
      <c r="AM43" s="32">
        <f t="shared" si="11"/>
        <v>0</v>
      </c>
      <c r="AN43" s="32">
        <f t="shared" si="11"/>
        <v>0</v>
      </c>
      <c r="AO43" s="32">
        <f t="shared" si="11"/>
        <v>0</v>
      </c>
      <c r="AP43" s="32">
        <f t="shared" si="11"/>
        <v>0</v>
      </c>
      <c r="AQ43" s="32">
        <f t="shared" si="11"/>
        <v>0</v>
      </c>
      <c r="AR43" s="32">
        <f t="shared" si="11"/>
        <v>0</v>
      </c>
      <c r="AS43" s="32">
        <f t="shared" ref="AS43:AW43" si="12">SUM(AS5:AS41)</f>
        <v>0</v>
      </c>
      <c r="AT43" s="32">
        <f t="shared" si="12"/>
        <v>0</v>
      </c>
      <c r="AU43" s="32">
        <f t="shared" si="12"/>
        <v>0</v>
      </c>
      <c r="AV43" s="32">
        <f t="shared" si="12"/>
        <v>0</v>
      </c>
      <c r="AW43" s="32">
        <f t="shared" si="12"/>
        <v>0</v>
      </c>
      <c r="AY43" s="32" t="e">
        <f>SUM(AY5:AY41)</f>
        <v>#DIV/0!</v>
      </c>
    </row>
    <row r="44" spans="1:51" x14ac:dyDescent="0.35">
      <c r="D44" s="30"/>
      <c r="E44" s="30"/>
      <c r="F44" s="30"/>
      <c r="G44" s="30"/>
      <c r="H44" s="30"/>
      <c r="I44" s="30"/>
      <c r="J44" s="30"/>
      <c r="K44" s="30"/>
      <c r="L44" s="30"/>
      <c r="M44" s="30"/>
      <c r="N44" s="30"/>
      <c r="O44" s="30"/>
      <c r="P44" s="12"/>
      <c r="Q44" s="30"/>
      <c r="R44" s="30"/>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row>
    <row r="45" spans="1:51" ht="15" thickBot="1" x14ac:dyDescent="0.4">
      <c r="D45" s="31"/>
      <c r="E45" s="31"/>
      <c r="F45" s="30"/>
      <c r="G45" s="30"/>
      <c r="H45" s="30"/>
      <c r="I45" s="30"/>
      <c r="J45" s="30"/>
      <c r="K45" s="30"/>
      <c r="L45" s="30"/>
      <c r="M45" s="30"/>
      <c r="N45" s="30"/>
      <c r="O45" s="30"/>
      <c r="P45" s="12"/>
      <c r="Q45" s="30"/>
      <c r="R45" s="30"/>
      <c r="S45" s="9">
        <v>1</v>
      </c>
      <c r="T45" s="9">
        <f>+S45/(1+'Key Vars Assumptions'!$B$10)</f>
        <v>0.96618357487922713</v>
      </c>
      <c r="U45" s="9">
        <f>+T45/(1+'Key Vars Assumptions'!$B$10)</f>
        <v>0.93351070036640305</v>
      </c>
      <c r="V45" s="9">
        <f>+U45/(1+'Key Vars Assumptions'!$B$10)</f>
        <v>0.90194270566802237</v>
      </c>
      <c r="W45" s="9">
        <f>+V45/(1+'Key Vars Assumptions'!$B$10)</f>
        <v>0.87144222769857238</v>
      </c>
      <c r="X45" s="9">
        <f>+W45/(1+'Key Vars Assumptions'!$B$10)</f>
        <v>0.84197316685852408</v>
      </c>
      <c r="Y45" s="9">
        <f>+X45/(1+'Key Vars Assumptions'!$B$10)</f>
        <v>0.81350064430775282</v>
      </c>
      <c r="Z45" s="9">
        <f>+Y45/(1+'Key Vars Assumptions'!$B$10)</f>
        <v>0.78599096068381924</v>
      </c>
      <c r="AA45" s="9">
        <f>+Z45/(1+'Key Vars Assumptions'!$B$10)</f>
        <v>0.75941155621625056</v>
      </c>
      <c r="AB45" s="9">
        <f>+AA45/(1+'Key Vars Assumptions'!$B$10)</f>
        <v>0.73373097218961414</v>
      </c>
      <c r="AC45" s="9">
        <f>+AB45/(1+'Key Vars Assumptions'!$B$10)</f>
        <v>0.70891881370977217</v>
      </c>
      <c r="AD45" s="9">
        <f>+AC45/(1+'Key Vars Assumptions'!$B$10)</f>
        <v>0.68494571372924851</v>
      </c>
      <c r="AE45" s="9">
        <f>+AD45/(1+'Key Vars Assumptions'!$B$10)</f>
        <v>0.66178329828912907</v>
      </c>
      <c r="AF45" s="9">
        <f>+AE45/(1+'Key Vars Assumptions'!$B$10)</f>
        <v>0.63940415293635666</v>
      </c>
      <c r="AG45" s="9">
        <f>+AF45/(1+'Key Vars Assumptions'!$B$10)</f>
        <v>0.61778179027667313</v>
      </c>
      <c r="AH45" s="9">
        <f>+AG45/(1+'Key Vars Assumptions'!$B$10)</f>
        <v>0.59689061862480497</v>
      </c>
      <c r="AI45" s="9">
        <f>+AH45/(1+'Key Vars Assumptions'!$B$10)</f>
        <v>0.57670591171478747</v>
      </c>
      <c r="AJ45" s="9">
        <f>+AI45/(1+'Key Vars Assumptions'!$B$10)</f>
        <v>0.55720377943457733</v>
      </c>
      <c r="AK45" s="9">
        <f>+AJ45/(1+'Key Vars Assumptions'!$B$10)</f>
        <v>0.53836113955031628</v>
      </c>
      <c r="AL45" s="9">
        <f>+AK45/(1+'Key Vars Assumptions'!$B$10)</f>
        <v>0.520155690386779</v>
      </c>
      <c r="AM45" s="9">
        <f>+AL45/(1+'Key Vars Assumptions'!$B$10)</f>
        <v>0.50256588443167061</v>
      </c>
      <c r="AN45" s="9">
        <f>+AM45/(1+'Key Vars Assumptions'!$B$10)</f>
        <v>0.48557090283253201</v>
      </c>
      <c r="AO45" s="9">
        <f>+AN45/(1+'Key Vars Assumptions'!$B$10)</f>
        <v>0.46915063075606961</v>
      </c>
      <c r="AP45" s="9">
        <f>+AO45/(1+'Key Vars Assumptions'!$B$10)</f>
        <v>0.45328563358074364</v>
      </c>
      <c r="AQ45" s="9">
        <f>+AP45/(1+'Key Vars Assumptions'!$B$10)</f>
        <v>0.43795713389443836</v>
      </c>
      <c r="AR45" s="9">
        <f>+AQ45/(1+'Key Vars Assumptions'!$B$10)</f>
        <v>0.42314698926998878</v>
      </c>
      <c r="AS45" s="9">
        <f>+AR45/(1+'Key Vars Assumptions'!$B$10)</f>
        <v>0.40883767079225974</v>
      </c>
      <c r="AT45" s="9">
        <f>+AS45/(1+'Key Vars Assumptions'!$B$10)</f>
        <v>0.39501224231136212</v>
      </c>
      <c r="AU45" s="9">
        <f>+AT45/(1+'Key Vars Assumptions'!$B$10)</f>
        <v>0.38165434039745133</v>
      </c>
      <c r="AV45" s="9">
        <f>+AU45/(1+'Key Vars Assumptions'!$B$10)</f>
        <v>0.36874815497338298</v>
      </c>
      <c r="AW45" s="9">
        <f>+AV45/(1+'Key Vars Assumptions'!$B$10)</f>
        <v>0.35627841060230242</v>
      </c>
    </row>
    <row r="46" spans="1:51" ht="15" thickBot="1" x14ac:dyDescent="0.4">
      <c r="D46" s="190" t="s">
        <v>55</v>
      </c>
      <c r="E46" s="190"/>
      <c r="F46" s="190"/>
      <c r="G46" s="30"/>
      <c r="H46" s="30"/>
      <c r="I46" s="30"/>
      <c r="J46" s="30"/>
      <c r="K46" s="30"/>
      <c r="L46" s="30"/>
      <c r="M46" s="30"/>
      <c r="N46" s="30"/>
      <c r="O46" s="30"/>
      <c r="P46" s="12"/>
      <c r="Q46" s="37">
        <f>SUM(T46:AR46)</f>
        <v>0</v>
      </c>
      <c r="R46" s="30"/>
      <c r="S46" s="12"/>
      <c r="T46" s="30">
        <f>+T43*T45</f>
        <v>0</v>
      </c>
      <c r="U46" s="30">
        <f t="shared" ref="U46:AR46" si="13">+U43*U45</f>
        <v>0</v>
      </c>
      <c r="V46" s="30">
        <f t="shared" si="13"/>
        <v>0</v>
      </c>
      <c r="W46" s="30">
        <f t="shared" si="13"/>
        <v>0</v>
      </c>
      <c r="X46" s="30">
        <f t="shared" si="13"/>
        <v>0</v>
      </c>
      <c r="Y46" s="30">
        <f t="shared" si="13"/>
        <v>0</v>
      </c>
      <c r="Z46" s="30">
        <f t="shared" si="13"/>
        <v>0</v>
      </c>
      <c r="AA46" s="30">
        <f t="shared" si="13"/>
        <v>0</v>
      </c>
      <c r="AB46" s="30">
        <f t="shared" si="13"/>
        <v>0</v>
      </c>
      <c r="AC46" s="30">
        <f t="shared" si="13"/>
        <v>0</v>
      </c>
      <c r="AD46" s="30">
        <f t="shared" si="13"/>
        <v>0</v>
      </c>
      <c r="AE46" s="30">
        <f t="shared" si="13"/>
        <v>0</v>
      </c>
      <c r="AF46" s="30">
        <f t="shared" si="13"/>
        <v>0</v>
      </c>
      <c r="AG46" s="30">
        <f t="shared" si="13"/>
        <v>0</v>
      </c>
      <c r="AH46" s="30">
        <f t="shared" si="13"/>
        <v>0</v>
      </c>
      <c r="AI46" s="30">
        <f t="shared" si="13"/>
        <v>0</v>
      </c>
      <c r="AJ46" s="30">
        <f t="shared" si="13"/>
        <v>0</v>
      </c>
      <c r="AK46" s="30">
        <f t="shared" si="13"/>
        <v>0</v>
      </c>
      <c r="AL46" s="30">
        <f t="shared" si="13"/>
        <v>0</v>
      </c>
      <c r="AM46" s="30">
        <f t="shared" si="13"/>
        <v>0</v>
      </c>
      <c r="AN46" s="30">
        <f t="shared" si="13"/>
        <v>0</v>
      </c>
      <c r="AO46" s="30">
        <f t="shared" si="13"/>
        <v>0</v>
      </c>
      <c r="AP46" s="30">
        <f t="shared" si="13"/>
        <v>0</v>
      </c>
      <c r="AQ46" s="30">
        <f t="shared" si="13"/>
        <v>0</v>
      </c>
      <c r="AR46" s="30">
        <f t="shared" si="13"/>
        <v>0</v>
      </c>
      <c r="AS46" s="30">
        <f t="shared" ref="AS46:AW46" si="14">+AS43*AS45</f>
        <v>0</v>
      </c>
      <c r="AT46" s="30">
        <f t="shared" si="14"/>
        <v>0</v>
      </c>
      <c r="AU46" s="30">
        <f t="shared" si="14"/>
        <v>0</v>
      </c>
      <c r="AV46" s="30">
        <f t="shared" si="14"/>
        <v>0</v>
      </c>
      <c r="AW46" s="30">
        <f t="shared" si="14"/>
        <v>0</v>
      </c>
    </row>
    <row r="47" spans="1:51" ht="15" thickBot="1" x14ac:dyDescent="0.4"/>
    <row r="48" spans="1:51" ht="15" thickBot="1" x14ac:dyDescent="0.4">
      <c r="D48" s="191" t="s">
        <v>58</v>
      </c>
      <c r="E48" s="191"/>
      <c r="F48" s="191"/>
      <c r="Q48" s="37">
        <f>+Q46</f>
        <v>0</v>
      </c>
    </row>
  </sheetData>
  <mergeCells count="2">
    <mergeCell ref="D46:F46"/>
    <mergeCell ref="D48:F48"/>
  </mergeCells>
  <phoneticPr fontId="14" type="noConversion"/>
  <pageMargins left="0.25" right="0.25" top="0.75" bottom="0.75" header="0.3" footer="0.3"/>
  <pageSetup paperSize="8" scale="40" orientation="landscape" horizontalDpi="4294967293" verticalDpi="3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Work_x0020_Stage xmlns="4c462957-1f2c-40de-a8b8-a4f535365659" xsi:nil="true"/>
    <Capital_x0020_Projects_x0020_Stage xmlns="4c462957-1f2c-40de-a8b8-a4f535365659" xsi:nil="true"/>
    <Document_x0020_Type xmlns="4c462957-1f2c-40de-a8b8-a4f53536565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7DB49856A9C4A4798BF71B9F2D33294" ma:contentTypeVersion="18" ma:contentTypeDescription="Create a new document." ma:contentTypeScope="" ma:versionID="b16d826777c45e7774d37ca013d91813">
  <xsd:schema xmlns:xsd="http://www.w3.org/2001/XMLSchema" xmlns:xs="http://www.w3.org/2001/XMLSchema" xmlns:p="http://schemas.microsoft.com/office/2006/metadata/properties" xmlns:ns2="4c462957-1f2c-40de-a8b8-a4f535365659" xmlns:ns3="89b44844-f7a8-43bf-8910-957b726a602c" targetNamespace="http://schemas.microsoft.com/office/2006/metadata/properties" ma:root="true" ma:fieldsID="b099f447ba441e524ba700350ebdd82a" ns2:_="" ns3:_="">
    <xsd:import namespace="4c462957-1f2c-40de-a8b8-a4f535365659"/>
    <xsd:import namespace="89b44844-f7a8-43bf-8910-957b726a602c"/>
    <xsd:element name="properties">
      <xsd:complexType>
        <xsd:sequence>
          <xsd:element name="documentManagement">
            <xsd:complexType>
              <xsd:all>
                <xsd:element ref="ns2:Work_x0020_Stage" minOccurs="0"/>
                <xsd:element ref="ns2:Document_x0020_Type" minOccurs="0"/>
                <xsd:element ref="ns2:Capital_x0020_Projects_x0020_Stage" minOccurs="0"/>
                <xsd:element ref="ns2:MediaServiceMetadata" minOccurs="0"/>
                <xsd:element ref="ns2:MediaServiceFastMetadata" minOccurs="0"/>
                <xsd:element ref="ns2:MediaServiceAutoTags" minOccurs="0"/>
                <xsd:element ref="ns2:MediaServiceOCR" minOccurs="0"/>
                <xsd:element ref="ns2:MediaServiceDateTaken" minOccurs="0"/>
                <xsd:element ref="ns2:MediaServiceEventHashCode" minOccurs="0"/>
                <xsd:element ref="ns2:MediaServiceGenerationTime" minOccurs="0"/>
                <xsd:element ref="ns2:MediaServiceLocation"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462957-1f2c-40de-a8b8-a4f535365659" elementFormDefault="qualified">
    <xsd:import namespace="http://schemas.microsoft.com/office/2006/documentManagement/types"/>
    <xsd:import namespace="http://schemas.microsoft.com/office/infopath/2007/PartnerControls"/>
    <xsd:element name="Work_x0020_Stage" ma:index="8" nillable="true" ma:displayName="Work Stage" ma:format="Dropdown" ma:internalName="Work_x0020_Stage" ma:readOnly="false">
      <xsd:simpleType>
        <xsd:restriction base="dms:Choice">
          <xsd:enumeration value="Finance/Funding"/>
          <xsd:enumeration value="Meetings"/>
          <xsd:enumeration value="Project Delivery"/>
          <xsd:enumeration value="Reports"/>
          <xsd:enumeration value="Reviews"/>
          <xsd:enumeration value="Risk Appraisal"/>
          <xsd:enumeration value="Strategic"/>
        </xsd:restriction>
      </xsd:simpleType>
    </xsd:element>
    <xsd:element name="Document_x0020_Type" ma:index="9" nillable="true" ma:displayName="Document Type" ma:format="Dropdown" ma:internalName="Document_x0020_Type" ma:readOnly="false">
      <xsd:simpleType>
        <xsd:restriction base="dms:Choice">
          <xsd:enumeration value="Appraisals"/>
          <xsd:enumeration value="Data Analysis"/>
          <xsd:enumeration value="Drawings"/>
          <xsd:enumeration value="Maps"/>
          <xsd:enumeration value="Minutes"/>
          <xsd:enumeration value="Plans"/>
          <xsd:enumeration value="Reports"/>
          <xsd:enumeration value="Schedule"/>
        </xsd:restriction>
      </xsd:simpleType>
    </xsd:element>
    <xsd:element name="Capital_x0020_Projects_x0020_Stage" ma:index="10" nillable="true" ma:displayName="Capital Projects Stage" ma:format="Dropdown" ma:internalName="Capital_x0020_Projects_x0020_Stage" ma:readOnly="false">
      <xsd:simpleType>
        <xsd:restriction base="dms:Choice">
          <xsd:enumeration value="Inception"/>
          <xsd:enumeration value="Appraisal"/>
          <xsd:enumeration value="Concept Design"/>
          <xsd:enumeration value="Detailed to Technical Design"/>
          <xsd:enumeration value="Production Information &amp; Tender"/>
          <xsd:enumeration value="Mobilisation"/>
          <xsd:enumeration value="Construction"/>
          <xsd:enumeration value="Post Completion"/>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b44844-f7a8-43bf-8910-957b726a602c"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customXsn xmlns="http://schemas.microsoft.com/office/2006/metadata/customXsn">
  <xsnLocation/>
  <cached>True</cached>
  <openByDefault>True</openByDefault>
  <xsnScope/>
</customXsn>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A31540-3129-4F03-87CA-DFCA7C775982}">
  <ds:schemaRefs>
    <ds:schemaRef ds:uri="http://www.w3.org/XML/1998/namespace"/>
    <ds:schemaRef ds:uri="89b44844-f7a8-43bf-8910-957b726a602c"/>
    <ds:schemaRef ds:uri="http://purl.org/dc/terms/"/>
    <ds:schemaRef ds:uri="http://purl.org/dc/elements/1.1/"/>
    <ds:schemaRef ds:uri="http://purl.org/dc/dcmitype/"/>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4c462957-1f2c-40de-a8b8-a4f535365659"/>
  </ds:schemaRefs>
</ds:datastoreItem>
</file>

<file path=customXml/itemProps2.xml><?xml version="1.0" encoding="utf-8"?>
<ds:datastoreItem xmlns:ds="http://schemas.openxmlformats.org/officeDocument/2006/customXml" ds:itemID="{11778746-55D9-4750-8BA1-30492719E4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462957-1f2c-40de-a8b8-a4f535365659"/>
    <ds:schemaRef ds:uri="89b44844-f7a8-43bf-8910-957b726a60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D28C3E-0FA4-4C36-881B-331F4A047734}">
  <ds:schemaRefs>
    <ds:schemaRef ds:uri="http://schemas.microsoft.com/office/2006/metadata/customXsn"/>
  </ds:schemaRefs>
</ds:datastoreItem>
</file>

<file path=customXml/itemProps4.xml><?xml version="1.0" encoding="utf-8"?>
<ds:datastoreItem xmlns:ds="http://schemas.openxmlformats.org/officeDocument/2006/customXml" ds:itemID="{29836728-F758-43E9-B8E5-DD8B22BA1D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vt:i4>
      </vt:variant>
    </vt:vector>
  </HeadingPairs>
  <TitlesOfParts>
    <vt:vector size="27" baseType="lpstr">
      <vt:lpstr>RICS Definitions</vt:lpstr>
      <vt:lpstr>Key Vars Assumptions</vt:lpstr>
      <vt:lpstr>HC Resources</vt:lpstr>
      <vt:lpstr>Cost Centres</vt:lpstr>
      <vt:lpstr>Homeworking</vt:lpstr>
      <vt:lpstr>Version Control</vt:lpstr>
      <vt:lpstr>Definitions</vt:lpstr>
      <vt:lpstr>Budget position</vt:lpstr>
      <vt:lpstr>DoMin Template</vt:lpstr>
      <vt:lpstr>DoMin+BLM Template</vt:lpstr>
      <vt:lpstr>Option 5A</vt:lpstr>
      <vt:lpstr>Option - Cap Rev Funding</vt:lpstr>
      <vt:lpstr>Option 5C</vt:lpstr>
      <vt:lpstr>Option 11A</vt:lpstr>
      <vt:lpstr>SFT WLA Tool</vt:lpstr>
      <vt:lpstr>Summary</vt:lpstr>
      <vt:lpstr>Option 11B</vt:lpstr>
      <vt:lpstr>Option 11C</vt:lpstr>
      <vt:lpstr>Option 4A</vt:lpstr>
      <vt:lpstr>Option 4B</vt:lpstr>
      <vt:lpstr>Sheet1</vt:lpstr>
      <vt:lpstr>Capital cash summary</vt:lpstr>
      <vt:lpstr>Capital funding summary</vt:lpstr>
      <vt:lpstr>Revenue summary</vt:lpstr>
      <vt:lpstr>Cashflow Cash Basis</vt:lpstr>
      <vt:lpstr>Cashflow Funding Basis</vt:lpstr>
      <vt:lpstr>Summary!Print_Area</vt:lpstr>
    </vt:vector>
  </TitlesOfParts>
  <Company>Fujitsu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 Tunstall</dc:creator>
  <cp:lastModifiedBy>Mark Rodgers</cp:lastModifiedBy>
  <cp:lastPrinted>2013-10-03T16:01:22Z</cp:lastPrinted>
  <dcterms:created xsi:type="dcterms:W3CDTF">2013-09-06T13:29:32Z</dcterms:created>
  <dcterms:modified xsi:type="dcterms:W3CDTF">2020-11-19T13:43:52Z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0x010100F7DB49856A9C4A4798BF71B9F2D33294</vt:lpwstr>
  </property>
  <property fmtid="{D5CDD505-2E9C-101B-9397-08002B2CF9AE}" pid="3" name="Order">
    <vt:r8>29200</vt:r8>
  </property>
  <property fmtid="{D5CDD505-2E9C-101B-9397-08002B2CF9AE}" pid="4" name="Project Lead">
    <vt:lpwstr/>
  </property>
</Properties>
</file>