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ocuments\"/>
    </mc:Choice>
  </mc:AlternateContent>
  <xr:revisionPtr revIDLastSave="6" documentId="13_ncr:1_{77BD7725-CA55-47B4-9230-84D8FAD7145C}" xr6:coauthVersionLast="47" xr6:coauthVersionMax="47" xr10:uidLastSave="{0FFD7E18-AFAC-4698-BA1F-6134B1344381}"/>
  <bookViews>
    <workbookView xWindow="-110" yWindow="-110" windowWidth="19420" windowHeight="10420" xr2:uid="{5A1C7CE7-9597-4ED9-BED0-6143A6F0010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D91" i="1"/>
  <c r="B93" i="1"/>
  <c r="B89" i="1"/>
  <c r="B86" i="1"/>
  <c r="H55" i="1"/>
  <c r="F55" i="1"/>
  <c r="D55" i="1"/>
  <c r="J14" i="1" l="1"/>
  <c r="J17" i="1" s="1"/>
  <c r="H14" i="1"/>
  <c r="H17" i="1" s="1"/>
  <c r="F24" i="1"/>
  <c r="H24" i="1"/>
  <c r="F68" i="1"/>
  <c r="H68" i="1"/>
  <c r="J68" i="1"/>
  <c r="L68" i="1"/>
  <c r="D68" i="1"/>
  <c r="D17" i="1"/>
  <c r="F17" i="1"/>
  <c r="L17" i="1"/>
  <c r="B17" i="1"/>
  <c r="H25" i="1"/>
  <c r="F82" i="1"/>
  <c r="L82" i="1"/>
  <c r="J81" i="1"/>
  <c r="J82" i="1" s="1"/>
  <c r="H81" i="1"/>
  <c r="H82" i="1" s="1"/>
  <c r="D82" i="1"/>
  <c r="B82" i="1"/>
  <c r="F96" i="1" l="1"/>
  <c r="H96" i="1" s="1"/>
  <c r="J96" i="1" s="1"/>
  <c r="L96" i="1" s="1"/>
  <c r="H32" i="1"/>
  <c r="F26" i="1" l="1"/>
  <c r="D26" i="1"/>
  <c r="B27" i="1"/>
  <c r="B32" i="1" s="1"/>
  <c r="B34" i="1" s="1"/>
  <c r="L55" i="1"/>
  <c r="J55" i="1"/>
  <c r="B55" i="1"/>
  <c r="L42" i="1"/>
  <c r="J42" i="1"/>
  <c r="H42" i="1"/>
  <c r="F42" i="1"/>
  <c r="D42" i="1"/>
  <c r="B68" i="1"/>
  <c r="F25" i="1"/>
  <c r="F32" i="1" l="1"/>
  <c r="F34" i="1" s="1"/>
  <c r="D32" i="1"/>
  <c r="D34" i="1" s="1"/>
  <c r="J24" i="1"/>
  <c r="J32" i="1" s="1"/>
  <c r="H34" i="1"/>
  <c r="D86" i="1"/>
  <c r="F86" i="1"/>
  <c r="H86" i="1"/>
  <c r="J86" i="1"/>
  <c r="L86" i="1"/>
  <c r="F89" i="1" l="1"/>
  <c r="D89" i="1"/>
  <c r="D93" i="1" s="1"/>
  <c r="D97" i="1" s="1"/>
  <c r="H89" i="1"/>
  <c r="L24" i="1"/>
  <c r="J34" i="1"/>
  <c r="J89" i="1" l="1"/>
  <c r="F91" i="1"/>
  <c r="F93" i="1" s="1"/>
  <c r="F97" i="1" s="1"/>
  <c r="L32" i="1"/>
  <c r="L34" i="1" s="1"/>
  <c r="L89" i="1" l="1"/>
  <c r="N34" i="1"/>
  <c r="H91" i="1"/>
  <c r="H93" i="1" s="1"/>
  <c r="H97" i="1" s="1"/>
  <c r="J91" i="1" l="1"/>
  <c r="J93" i="1" s="1"/>
  <c r="L91" i="1" s="1"/>
  <c r="L93" i="1" s="1"/>
  <c r="L97" i="1" s="1"/>
  <c r="J97" i="1" l="1"/>
</calcChain>
</file>

<file path=xl/sharedStrings.xml><?xml version="1.0" encoding="utf-8"?>
<sst xmlns="http://schemas.openxmlformats.org/spreadsheetml/2006/main" count="111" uniqueCount="102">
  <si>
    <t>Income &amp; Expenditure Forecasts</t>
  </si>
  <si>
    <t>For the 5 years ended 31 March 2029</t>
  </si>
  <si>
    <t>Pre-2025</t>
  </si>
  <si>
    <t>Notes and assumptions</t>
  </si>
  <si>
    <t>£</t>
  </si>
  <si>
    <t>Income:</t>
  </si>
  <si>
    <t>Scottish Land Fund grants</t>
  </si>
  <si>
    <t>SLF technical assistance fund (Stage 1)</t>
  </si>
  <si>
    <t>SLF asset acquisition fund (Stage 2)</t>
  </si>
  <si>
    <t>Capital fundraising income</t>
  </si>
  <si>
    <t>Grants towards capital costs</t>
  </si>
  <si>
    <t>Target to raise from capital grants over four years is £1,461,500</t>
  </si>
  <si>
    <t>Estimated annual target from events and corporate donations</t>
  </si>
  <si>
    <t>Capital vehicle grants</t>
  </si>
  <si>
    <t>Revenue grants:</t>
  </si>
  <si>
    <t>Grant towards development manager's salary</t>
  </si>
  <si>
    <t>Application for a three year cores salary grant from the Robertson Trust</t>
  </si>
  <si>
    <t xml:space="preserve"> Kirrie project funding</t>
  </si>
  <si>
    <t>Growing project funding</t>
  </si>
  <si>
    <t>Sapling Project funding</t>
  </si>
  <si>
    <t>Fundraising income towards first year running costs</t>
  </si>
  <si>
    <t>An element of our first year fundraising efforts will be to generate income to support running costs until our trading is fully up and running</t>
  </si>
  <si>
    <t>Rental income - cottages</t>
  </si>
  <si>
    <t>The two fully adapted cottages will be for hire for £900 each per week and assume hires secured for 40 weeks of the year when the refurbishment and adaptation work is complete</t>
  </si>
  <si>
    <t>Rental income - office space/co-working space</t>
  </si>
  <si>
    <t>Assuming £300 per month on two offices in year 1, £300 per month per office for each of four offices in year 2 onwards with additional income from co-working space</t>
  </si>
  <si>
    <t>Café income</t>
  </si>
  <si>
    <t>Assuming £300 per week in year 1, £600 per week in year 2 onwards, open 50 weeks per year</t>
  </si>
  <si>
    <t>Shop income (Fortrose)</t>
  </si>
  <si>
    <t>Shop income (Raddery)</t>
  </si>
  <si>
    <t>Vehicle sponsorship</t>
  </si>
  <si>
    <t>Venue hire</t>
  </si>
  <si>
    <t>Community and private hire</t>
  </si>
  <si>
    <t xml:space="preserve">Other income </t>
  </si>
  <si>
    <t>Including bank interest on fundraising income</t>
  </si>
  <si>
    <t>Total income (including capital fundraising)</t>
  </si>
  <si>
    <t>Expenditure:</t>
  </si>
  <si>
    <t>Staff costs</t>
  </si>
  <si>
    <t>Development manager</t>
  </si>
  <si>
    <t>Salary, ERNI and pension</t>
  </si>
  <si>
    <t xml:space="preserve">Maintenance/janatorial role </t>
  </si>
  <si>
    <t xml:space="preserve">Receptionist/visitor support   </t>
  </si>
  <si>
    <t>Operating Costs:</t>
  </si>
  <si>
    <t>Café running costs (stock, consumables)</t>
  </si>
  <si>
    <t>Water rates</t>
  </si>
  <si>
    <t>Heat &amp; light</t>
  </si>
  <si>
    <t>We have factored in high estimates for heat and light to reflect current prices but our expectation is that energy-efficient refurbishment will see the actual costs significantly reduced</t>
  </si>
  <si>
    <t>Insurance</t>
  </si>
  <si>
    <t>Estimate, based on a site of a similar size</t>
  </si>
  <si>
    <t>Cleaning costs</t>
  </si>
  <si>
    <t>Materials only in first year, thereafter paid cleaners for turnaround with volunteer assistance</t>
  </si>
  <si>
    <t>Laundry</t>
  </si>
  <si>
    <t>Laundry costs, advised by Callum's Cabins</t>
  </si>
  <si>
    <t>Repairs &amp; maintenance,tools, protective equipment</t>
  </si>
  <si>
    <t>Provision for site-related maintenance</t>
  </si>
  <si>
    <t>Kirrie Project expenditure</t>
  </si>
  <si>
    <t>Direct expenditure in relation to the project - staffing and project resources</t>
  </si>
  <si>
    <t xml:space="preserve">Woodland - maintenance, expert advice </t>
  </si>
  <si>
    <t>Provision for fencing, stakes, tubing, tools</t>
  </si>
  <si>
    <t>Growing Project - poly tunnels, raised beds, hydroponics</t>
  </si>
  <si>
    <t>General Expenses:</t>
  </si>
  <si>
    <t>Volunteer expenses</t>
  </si>
  <si>
    <t>Motor expenses</t>
  </si>
  <si>
    <t>Vehicle servicing, insurance and road tax</t>
  </si>
  <si>
    <t>Telephones /Internet</t>
  </si>
  <si>
    <t>Fundraising costs</t>
  </si>
  <si>
    <t>Provision for costs for fundraising campaign - venue hire, catering, promotion, Just Giving subscription</t>
  </si>
  <si>
    <t>Computer equipment and software</t>
  </si>
  <si>
    <t>Laptop for development manager</t>
  </si>
  <si>
    <t>Stationery, postage &amp; computer consumables</t>
  </si>
  <si>
    <t>Website, advertising and promotion</t>
  </si>
  <si>
    <t>Legal &amp; professional fees</t>
  </si>
  <si>
    <t xml:space="preserve">Provision </t>
  </si>
  <si>
    <t>Independent examination/audit fees</t>
  </si>
  <si>
    <t>The charity will require to be audited if turnover above £500k</t>
  </si>
  <si>
    <t>Sundry expenditure</t>
  </si>
  <si>
    <t>Professional fees - technical assistance</t>
  </si>
  <si>
    <t>Surveyors fees, valuation, feasibility study in support of SLF second round application</t>
  </si>
  <si>
    <t>Asset purchase</t>
  </si>
  <si>
    <t>Payment to THC for RHC and RW</t>
  </si>
  <si>
    <t>Capital costs:</t>
  </si>
  <si>
    <t>Refurbishment of wooden classroom buildings</t>
  </si>
  <si>
    <t>Per quote from local builder</t>
  </si>
  <si>
    <t>Asbestos removal</t>
  </si>
  <si>
    <t>Estimate on the basis of £150 per square metre</t>
  </si>
  <si>
    <t>Critical repairs on Raddery House</t>
  </si>
  <si>
    <t>Estimate to secure building and undertake necessary repairs</t>
  </si>
  <si>
    <t>Electric minibus</t>
  </si>
  <si>
    <t>Cottage renovation</t>
  </si>
  <si>
    <t>Per builder's estimate - see caveats in body of the report</t>
  </si>
  <si>
    <t>Stable block renovation</t>
  </si>
  <si>
    <t>Raddery House</t>
  </si>
  <si>
    <t>Builder's estimate at current costs plus 20% - see caveats in body of the report</t>
  </si>
  <si>
    <t>Related professional fees</t>
  </si>
  <si>
    <t>Per architect's advice, we have allowed a provision of 15% of refurbisment costs in terms of the main building redevelopment</t>
  </si>
  <si>
    <t>Total expenditure</t>
  </si>
  <si>
    <t>Surplus for the financial year</t>
  </si>
  <si>
    <t>Brought forward</t>
  </si>
  <si>
    <t>Carried forward</t>
  </si>
  <si>
    <t>Analysis of reserves:</t>
  </si>
  <si>
    <t>Funds restricted for capital works</t>
  </si>
  <si>
    <t>Unrestricted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</si>
</sst>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/>
    <xf numFmtId="43" fontId="0" fillId="0" borderId="3" xfId="1" applyFont="1" applyFill="1" applyBorder="1"/>
    <xf numFmtId="164" fontId="2" fillId="0" borderId="3" xfId="1" applyNumberFormat="1" applyFont="1" applyFill="1" applyBorder="1"/>
    <xf numFmtId="164" fontId="2" fillId="0" borderId="1" xfId="0" applyNumberFormat="1" applyFont="1" applyBorder="1"/>
    <xf numFmtId="43" fontId="0" fillId="0" borderId="3" xfId="0" applyNumberFormat="1" applyBorder="1"/>
    <xf numFmtId="43" fontId="2" fillId="0" borderId="1" xfId="1" applyFont="1" applyBorder="1"/>
    <xf numFmtId="43" fontId="2" fillId="0" borderId="0" xfId="1" applyFont="1" applyBorder="1"/>
    <xf numFmtId="164" fontId="2" fillId="0" borderId="0" xfId="1" applyNumberFormat="1" applyFont="1" applyBorder="1"/>
    <xf numFmtId="164" fontId="0" fillId="0" borderId="0" xfId="0" applyNumberFormat="1"/>
    <xf numFmtId="164" fontId="2" fillId="0" borderId="0" xfId="0" applyNumberFormat="1" applyFont="1"/>
    <xf numFmtId="165" fontId="2" fillId="0" borderId="1" xfId="1" applyNumberFormat="1" applyFont="1" applyBorder="1"/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 applyFill="1" applyBorder="1"/>
    <xf numFmtId="43" fontId="0" fillId="0" borderId="0" xfId="1" applyFont="1" applyFill="1"/>
    <xf numFmtId="164" fontId="2" fillId="0" borderId="3" xfId="0" applyNumberFormat="1" applyFont="1" applyBorder="1"/>
    <xf numFmtId="0" fontId="0" fillId="2" borderId="3" xfId="0" applyFill="1" applyBorder="1"/>
    <xf numFmtId="0" fontId="2" fillId="2" borderId="3" xfId="0" applyFont="1" applyFill="1" applyBorder="1"/>
    <xf numFmtId="43" fontId="0" fillId="2" borderId="3" xfId="1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0" fontId="0" fillId="2" borderId="0" xfId="0" applyFill="1"/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EA4B-EFD6-417E-9166-CD29E4BA6169}">
  <dimension ref="A1:N97"/>
  <sheetViews>
    <sheetView tabSelected="1" topLeftCell="B64" workbookViewId="0">
      <selection activeCell="D96" sqref="D96"/>
    </sheetView>
  </sheetViews>
  <sheetFormatPr defaultRowHeight="14.45"/>
  <cols>
    <col min="1" max="1" width="50.5703125" customWidth="1"/>
    <col min="2" max="2" width="14.42578125" customWidth="1"/>
    <col min="3" max="3" width="2.5703125" customWidth="1"/>
    <col min="4" max="4" width="11.42578125" customWidth="1"/>
    <col min="5" max="5" width="3.5703125" customWidth="1"/>
    <col min="6" max="6" width="12.140625" bestFit="1" customWidth="1"/>
    <col min="7" max="7" width="3.42578125" customWidth="1"/>
    <col min="8" max="8" width="12.140625" bestFit="1" customWidth="1"/>
    <col min="9" max="9" width="3.5703125" customWidth="1"/>
    <col min="10" max="10" width="12.140625" bestFit="1" customWidth="1"/>
    <col min="11" max="11" width="3.42578125" customWidth="1"/>
    <col min="12" max="12" width="13.140625" bestFit="1" customWidth="1"/>
    <col min="13" max="13" width="10.140625" customWidth="1"/>
    <col min="14" max="14" width="10.140625" bestFit="1" customWidth="1"/>
  </cols>
  <sheetData>
    <row r="1" spans="1:14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4">
      <c r="A2" s="3" t="s">
        <v>1</v>
      </c>
      <c r="L2" s="7"/>
    </row>
    <row r="3" spans="1:14" ht="15" thickBo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4">
      <c r="A4" s="31"/>
      <c r="B4" s="11"/>
      <c r="D4" s="11"/>
      <c r="F4" s="11"/>
      <c r="H4" s="12"/>
      <c r="J4" s="11"/>
      <c r="L4" s="11"/>
    </row>
    <row r="5" spans="1:14">
      <c r="A5" s="31"/>
      <c r="B5" s="26" t="s">
        <v>2</v>
      </c>
      <c r="C5" s="1"/>
      <c r="D5" s="26">
        <v>2025</v>
      </c>
      <c r="E5" s="1"/>
      <c r="F5" s="26">
        <v>2026</v>
      </c>
      <c r="G5" s="1"/>
      <c r="H5" s="26">
        <v>2027</v>
      </c>
      <c r="I5" s="1"/>
      <c r="J5" s="26">
        <v>2028</v>
      </c>
      <c r="K5" s="1"/>
      <c r="L5" s="26">
        <v>2029</v>
      </c>
      <c r="N5" s="1" t="s">
        <v>3</v>
      </c>
    </row>
    <row r="6" spans="1:14">
      <c r="A6" s="31"/>
      <c r="B6" s="27" t="s">
        <v>4</v>
      </c>
      <c r="D6" s="27" t="s">
        <v>4</v>
      </c>
      <c r="F6" s="27" t="s">
        <v>4</v>
      </c>
      <c r="H6" s="27" t="s">
        <v>4</v>
      </c>
      <c r="J6" s="27" t="s">
        <v>4</v>
      </c>
      <c r="L6" s="27" t="s">
        <v>4</v>
      </c>
    </row>
    <row r="7" spans="1:14">
      <c r="A7" s="32" t="s">
        <v>5</v>
      </c>
      <c r="B7" s="4"/>
      <c r="D7" s="4"/>
      <c r="F7" s="4"/>
      <c r="H7" s="4"/>
      <c r="J7" s="4"/>
      <c r="L7" s="4"/>
    </row>
    <row r="8" spans="1:14">
      <c r="A8" s="32"/>
      <c r="B8" s="4"/>
      <c r="D8" s="4"/>
      <c r="F8" s="4"/>
      <c r="H8" s="4"/>
      <c r="J8" s="4"/>
      <c r="L8" s="4"/>
    </row>
    <row r="9" spans="1:14">
      <c r="A9" s="32" t="s">
        <v>6</v>
      </c>
      <c r="B9" s="4"/>
      <c r="D9" s="4"/>
      <c r="F9" s="4"/>
      <c r="H9" s="4"/>
      <c r="J9" s="4"/>
      <c r="L9" s="4"/>
    </row>
    <row r="10" spans="1:14">
      <c r="A10" s="31" t="s">
        <v>7</v>
      </c>
      <c r="B10" s="13">
        <v>25000</v>
      </c>
      <c r="D10" s="16">
        <v>0</v>
      </c>
      <c r="E10" s="28"/>
      <c r="F10" s="16">
        <v>0</v>
      </c>
      <c r="G10" s="29"/>
      <c r="H10" s="16">
        <v>0</v>
      </c>
      <c r="I10" s="29"/>
      <c r="J10" s="16">
        <v>0</v>
      </c>
      <c r="K10" s="29"/>
      <c r="L10" s="16">
        <v>0</v>
      </c>
    </row>
    <row r="11" spans="1:14">
      <c r="A11" s="31" t="s">
        <v>8</v>
      </c>
      <c r="B11" s="13">
        <v>390000</v>
      </c>
      <c r="D11" s="16">
        <v>0</v>
      </c>
      <c r="E11" s="28"/>
      <c r="F11" s="16">
        <v>0</v>
      </c>
      <c r="G11" s="29"/>
      <c r="H11" s="16">
        <v>0</v>
      </c>
      <c r="I11" s="29"/>
      <c r="J11" s="16">
        <v>0</v>
      </c>
      <c r="K11" s="29"/>
      <c r="L11" s="16">
        <v>0</v>
      </c>
    </row>
    <row r="12" spans="1:14">
      <c r="A12" s="31"/>
      <c r="B12" s="13"/>
      <c r="D12" s="16"/>
      <c r="E12" s="28"/>
      <c r="F12" s="16"/>
      <c r="G12" s="29"/>
      <c r="H12" s="16"/>
      <c r="I12" s="29"/>
      <c r="J12" s="16"/>
      <c r="K12" s="29"/>
      <c r="L12" s="16"/>
    </row>
    <row r="13" spans="1:14">
      <c r="A13" s="32" t="s">
        <v>9</v>
      </c>
      <c r="B13" s="13"/>
      <c r="D13" s="16"/>
      <c r="E13" s="28"/>
      <c r="F13" s="16"/>
      <c r="G13" s="29"/>
      <c r="H13" s="16"/>
      <c r="I13" s="29"/>
      <c r="J13" s="16"/>
      <c r="K13" s="29"/>
      <c r="L13" s="16"/>
    </row>
    <row r="14" spans="1:14" s="29" customFormat="1">
      <c r="A14" s="33" t="s">
        <v>10</v>
      </c>
      <c r="B14" s="16">
        <v>0</v>
      </c>
      <c r="C14" s="28"/>
      <c r="D14" s="13">
        <v>200000</v>
      </c>
      <c r="E14" s="28"/>
      <c r="F14" s="13">
        <v>600000</v>
      </c>
      <c r="H14" s="13">
        <f>600000</f>
        <v>600000</v>
      </c>
      <c r="J14" s="13">
        <f>100000-38500</f>
        <v>61500</v>
      </c>
      <c r="L14" s="16">
        <v>0</v>
      </c>
      <c r="N14" s="29" t="s">
        <v>11</v>
      </c>
    </row>
    <row r="15" spans="1:14">
      <c r="A15" s="31" t="s">
        <v>9</v>
      </c>
      <c r="B15" s="16">
        <v>0</v>
      </c>
      <c r="D15" s="13">
        <v>50000</v>
      </c>
      <c r="E15" s="14"/>
      <c r="F15" s="13">
        <v>50000</v>
      </c>
      <c r="G15" s="15"/>
      <c r="H15" s="13">
        <v>50000</v>
      </c>
      <c r="I15" s="15"/>
      <c r="J15" s="13">
        <v>50000</v>
      </c>
      <c r="K15" s="15"/>
      <c r="L15" s="13">
        <v>50000</v>
      </c>
      <c r="M15" s="29"/>
      <c r="N15" t="s">
        <v>12</v>
      </c>
    </row>
    <row r="16" spans="1:14">
      <c r="A16" s="31" t="s">
        <v>13</v>
      </c>
      <c r="B16" s="16">
        <v>0</v>
      </c>
      <c r="D16" s="13">
        <v>0</v>
      </c>
      <c r="E16" s="14"/>
      <c r="F16" s="13">
        <v>25000</v>
      </c>
      <c r="G16" s="15"/>
      <c r="H16" s="13">
        <v>0</v>
      </c>
      <c r="I16" s="15"/>
      <c r="J16" s="13">
        <v>0</v>
      </c>
      <c r="K16" s="15"/>
      <c r="L16" s="13">
        <v>0</v>
      </c>
      <c r="M16" s="29"/>
    </row>
    <row r="17" spans="1:14">
      <c r="A17" s="31"/>
      <c r="B17" s="30">
        <f>SUM(B10:B16)</f>
        <v>415000</v>
      </c>
      <c r="C17" s="30"/>
      <c r="D17" s="30">
        <f t="shared" ref="D17:L17" si="0">SUM(D10:D16)</f>
        <v>250000</v>
      </c>
      <c r="E17" s="30"/>
      <c r="F17" s="30">
        <f t="shared" si="0"/>
        <v>675000</v>
      </c>
      <c r="G17" s="30"/>
      <c r="H17" s="30">
        <f t="shared" si="0"/>
        <v>650000</v>
      </c>
      <c r="I17" s="30"/>
      <c r="J17" s="30">
        <f t="shared" si="0"/>
        <v>111500</v>
      </c>
      <c r="K17" s="30"/>
      <c r="L17" s="30">
        <f t="shared" si="0"/>
        <v>50000</v>
      </c>
    </row>
    <row r="18" spans="1:14">
      <c r="A18" s="34" t="s">
        <v>14</v>
      </c>
      <c r="B18" s="4"/>
      <c r="D18" s="4"/>
      <c r="F18" s="4"/>
      <c r="H18" s="4"/>
      <c r="J18" s="4"/>
      <c r="L18" s="4"/>
    </row>
    <row r="19" spans="1:14">
      <c r="A19" s="31" t="s">
        <v>15</v>
      </c>
      <c r="B19" s="4"/>
      <c r="D19" s="13">
        <v>35000</v>
      </c>
      <c r="E19" s="14"/>
      <c r="F19" s="13">
        <v>35000</v>
      </c>
      <c r="G19" s="15"/>
      <c r="H19" s="13">
        <v>35000</v>
      </c>
      <c r="I19" s="15"/>
      <c r="J19" s="13">
        <v>0</v>
      </c>
      <c r="K19" s="15"/>
      <c r="L19" s="13">
        <v>0</v>
      </c>
      <c r="N19" t="s">
        <v>16</v>
      </c>
    </row>
    <row r="20" spans="1:14">
      <c r="A20" s="31" t="s">
        <v>17</v>
      </c>
      <c r="B20" s="13">
        <v>10000</v>
      </c>
      <c r="D20" s="13">
        <v>70000</v>
      </c>
      <c r="F20" s="13">
        <v>70000</v>
      </c>
      <c r="G20" s="13"/>
      <c r="H20" s="13">
        <v>70000</v>
      </c>
      <c r="I20" s="13"/>
      <c r="J20" s="13">
        <v>70000</v>
      </c>
      <c r="K20" s="13"/>
      <c r="L20" s="13">
        <v>70000</v>
      </c>
    </row>
    <row r="21" spans="1:14">
      <c r="A21" s="31" t="s">
        <v>18</v>
      </c>
      <c r="B21" s="13"/>
      <c r="D21" s="13">
        <v>5500</v>
      </c>
      <c r="F21" s="13">
        <v>1500</v>
      </c>
      <c r="G21" s="15"/>
      <c r="H21" s="13">
        <v>1500</v>
      </c>
      <c r="I21" s="15"/>
      <c r="J21" s="13">
        <v>0</v>
      </c>
      <c r="K21" s="15"/>
      <c r="L21" s="13">
        <v>0</v>
      </c>
    </row>
    <row r="22" spans="1:14">
      <c r="A22" s="31" t="s">
        <v>19</v>
      </c>
      <c r="B22" s="13"/>
      <c r="D22" s="13">
        <v>5000</v>
      </c>
      <c r="F22" s="13">
        <v>0</v>
      </c>
      <c r="G22" s="15"/>
      <c r="H22" s="13">
        <v>0</v>
      </c>
      <c r="I22" s="15"/>
      <c r="J22" s="13">
        <v>0</v>
      </c>
      <c r="K22" s="15"/>
      <c r="L22" s="13">
        <v>0</v>
      </c>
    </row>
    <row r="23" spans="1:14">
      <c r="A23" s="31" t="s">
        <v>20</v>
      </c>
      <c r="B23" s="16">
        <v>0</v>
      </c>
      <c r="D23" s="13">
        <v>15000</v>
      </c>
      <c r="F23" s="13">
        <v>0</v>
      </c>
      <c r="H23" s="13">
        <v>0</v>
      </c>
      <c r="J23" s="13">
        <v>0</v>
      </c>
      <c r="L23" s="13">
        <v>0</v>
      </c>
      <c r="N23" t="s">
        <v>21</v>
      </c>
    </row>
    <row r="24" spans="1:14">
      <c r="A24" s="31" t="s">
        <v>22</v>
      </c>
      <c r="B24" s="16">
        <v>0</v>
      </c>
      <c r="C24" s="28"/>
      <c r="D24" s="16">
        <v>0</v>
      </c>
      <c r="F24" s="13">
        <f>72000/2</f>
        <v>36000</v>
      </c>
      <c r="H24" s="13">
        <f>1800*40</f>
        <v>72000</v>
      </c>
      <c r="J24" s="13">
        <f>H24</f>
        <v>72000</v>
      </c>
      <c r="K24" s="15"/>
      <c r="L24" s="13">
        <f>J24</f>
        <v>72000</v>
      </c>
      <c r="N24" t="s">
        <v>23</v>
      </c>
    </row>
    <row r="25" spans="1:14">
      <c r="A25" s="31" t="s">
        <v>24</v>
      </c>
      <c r="B25" s="16">
        <v>0</v>
      </c>
      <c r="D25" s="13">
        <v>7200</v>
      </c>
      <c r="F25" s="13">
        <f>1200*12</f>
        <v>14400</v>
      </c>
      <c r="H25" s="13">
        <f>14400+3600</f>
        <v>18000</v>
      </c>
      <c r="J25" s="13">
        <v>18000</v>
      </c>
      <c r="K25" s="15"/>
      <c r="L25" s="13">
        <v>18000</v>
      </c>
      <c r="N25" t="s">
        <v>25</v>
      </c>
    </row>
    <row r="26" spans="1:14">
      <c r="A26" s="31" t="s">
        <v>26</v>
      </c>
      <c r="B26" s="4"/>
      <c r="D26" s="13">
        <f>300*50</f>
        <v>15000</v>
      </c>
      <c r="E26" s="14"/>
      <c r="F26" s="13">
        <f>600*50</f>
        <v>30000</v>
      </c>
      <c r="G26" s="15"/>
      <c r="H26" s="13">
        <v>30000</v>
      </c>
      <c r="I26" s="15"/>
      <c r="J26" s="13">
        <v>30000</v>
      </c>
      <c r="K26" s="15"/>
      <c r="L26" s="13">
        <v>30000</v>
      </c>
      <c r="N26" t="s">
        <v>27</v>
      </c>
    </row>
    <row r="27" spans="1:14">
      <c r="A27" s="31" t="s">
        <v>28</v>
      </c>
      <c r="B27" s="13">
        <f>800*12</f>
        <v>9600</v>
      </c>
      <c r="C27" s="14"/>
      <c r="D27" s="13">
        <v>0</v>
      </c>
      <c r="E27" s="14"/>
      <c r="F27" s="13">
        <v>0</v>
      </c>
      <c r="G27" s="15"/>
      <c r="H27" s="13">
        <v>0</v>
      </c>
      <c r="I27" s="15"/>
      <c r="J27" s="13">
        <v>0</v>
      </c>
      <c r="K27" s="15"/>
      <c r="L27" s="13">
        <v>0</v>
      </c>
      <c r="M27" s="15"/>
    </row>
    <row r="28" spans="1:14">
      <c r="A28" s="31" t="s">
        <v>29</v>
      </c>
      <c r="B28" s="13">
        <v>0</v>
      </c>
      <c r="D28" s="13">
        <v>8000</v>
      </c>
      <c r="E28" s="14"/>
      <c r="F28" s="13">
        <v>12000</v>
      </c>
      <c r="G28" s="15"/>
      <c r="H28" s="13">
        <v>15000</v>
      </c>
      <c r="I28" s="15"/>
      <c r="J28" s="13">
        <v>17000</v>
      </c>
      <c r="K28" s="15"/>
      <c r="L28" s="13">
        <v>20000</v>
      </c>
      <c r="M28" s="15"/>
    </row>
    <row r="29" spans="1:14">
      <c r="A29" s="31" t="s">
        <v>30</v>
      </c>
      <c r="B29" s="16">
        <v>0</v>
      </c>
      <c r="D29" s="13">
        <v>0</v>
      </c>
      <c r="E29" s="14"/>
      <c r="F29" s="13">
        <v>2000</v>
      </c>
      <c r="G29" s="15"/>
      <c r="H29" s="13">
        <v>2000</v>
      </c>
      <c r="I29" s="15"/>
      <c r="J29" s="13">
        <v>2000</v>
      </c>
      <c r="K29" s="15"/>
      <c r="L29" s="13">
        <v>2000</v>
      </c>
      <c r="M29" s="15"/>
    </row>
    <row r="30" spans="1:14">
      <c r="A30" s="31" t="s">
        <v>31</v>
      </c>
      <c r="B30" s="16">
        <v>0</v>
      </c>
      <c r="D30" s="13">
        <v>1200</v>
      </c>
      <c r="E30" s="14"/>
      <c r="F30" s="13">
        <v>2400</v>
      </c>
      <c r="G30" s="15"/>
      <c r="H30" s="13">
        <v>2400</v>
      </c>
      <c r="I30" s="15"/>
      <c r="J30" s="13">
        <v>2400</v>
      </c>
      <c r="K30" s="15"/>
      <c r="L30" s="13">
        <v>2400</v>
      </c>
      <c r="N30" t="s">
        <v>32</v>
      </c>
    </row>
    <row r="31" spans="1:14">
      <c r="A31" s="31" t="s">
        <v>33</v>
      </c>
      <c r="B31" s="4"/>
      <c r="D31" s="13">
        <v>1000</v>
      </c>
      <c r="E31" s="14"/>
      <c r="F31" s="13">
        <v>3000</v>
      </c>
      <c r="G31" s="15"/>
      <c r="H31" s="13">
        <v>3000</v>
      </c>
      <c r="I31" s="15"/>
      <c r="J31" s="13">
        <v>3000</v>
      </c>
      <c r="K31" s="15"/>
      <c r="L31" s="13">
        <v>3000</v>
      </c>
      <c r="N31" t="s">
        <v>34</v>
      </c>
    </row>
    <row r="32" spans="1:14">
      <c r="A32" s="32"/>
      <c r="B32" s="17">
        <f>SUM(B19:B30)</f>
        <v>19600</v>
      </c>
      <c r="C32" s="17"/>
      <c r="D32" s="17">
        <f>SUM(D19:D31)</f>
        <v>162900</v>
      </c>
      <c r="E32" s="17"/>
      <c r="F32" s="17">
        <f>SUM(F19:F31)</f>
        <v>206300</v>
      </c>
      <c r="G32" s="17"/>
      <c r="H32" s="17">
        <f>SUM(H19:H31)</f>
        <v>248900</v>
      </c>
      <c r="I32" s="17"/>
      <c r="J32" s="17">
        <f>SUM(J19:J31)</f>
        <v>214400</v>
      </c>
      <c r="K32" s="17"/>
      <c r="L32" s="17">
        <f>SUM(L19:L31)</f>
        <v>217400</v>
      </c>
    </row>
    <row r="33" spans="1:14">
      <c r="A33" s="31"/>
      <c r="B33" s="4"/>
      <c r="D33" s="4"/>
      <c r="F33" s="4"/>
      <c r="H33" s="4"/>
      <c r="J33" s="4"/>
      <c r="L33" s="4"/>
    </row>
    <row r="34" spans="1:14">
      <c r="A34" s="32" t="s">
        <v>35</v>
      </c>
      <c r="B34" s="30">
        <f>B17+B32</f>
        <v>434600</v>
      </c>
      <c r="C34" s="30"/>
      <c r="D34" s="30">
        <f>D17+D32</f>
        <v>412900</v>
      </c>
      <c r="E34" s="30"/>
      <c r="F34" s="30">
        <f>F17+F32</f>
        <v>881300</v>
      </c>
      <c r="G34" s="30"/>
      <c r="H34" s="30">
        <f>H17+H32</f>
        <v>898900</v>
      </c>
      <c r="I34" s="30"/>
      <c r="J34" s="30">
        <f>J17+J32</f>
        <v>325900</v>
      </c>
      <c r="K34" s="30"/>
      <c r="L34" s="30">
        <f>L17+L32</f>
        <v>267400</v>
      </c>
      <c r="N34" s="23">
        <f>SUM(B34:L34)</f>
        <v>3221000</v>
      </c>
    </row>
    <row r="35" spans="1:14">
      <c r="A35" s="31"/>
      <c r="B35" s="4"/>
      <c r="D35" s="4"/>
      <c r="F35" s="4"/>
      <c r="H35" s="4"/>
      <c r="J35" s="4"/>
      <c r="L35" s="4"/>
    </row>
    <row r="36" spans="1:14">
      <c r="A36" s="32" t="s">
        <v>36</v>
      </c>
      <c r="B36" s="4"/>
      <c r="D36" s="4"/>
      <c r="F36" s="4"/>
      <c r="H36" s="4"/>
      <c r="J36" s="4"/>
      <c r="L36" s="4"/>
    </row>
    <row r="37" spans="1:14">
      <c r="A37" s="32"/>
      <c r="B37" s="4"/>
      <c r="D37" s="4"/>
      <c r="F37" s="4"/>
      <c r="H37" s="4"/>
      <c r="J37" s="4"/>
      <c r="L37" s="4"/>
    </row>
    <row r="38" spans="1:14">
      <c r="A38" s="34" t="s">
        <v>37</v>
      </c>
      <c r="B38" s="4"/>
      <c r="D38" s="4"/>
      <c r="F38" s="4"/>
      <c r="H38" s="4"/>
      <c r="J38" s="4"/>
      <c r="L38" s="4"/>
    </row>
    <row r="39" spans="1:14">
      <c r="A39" s="31" t="s">
        <v>38</v>
      </c>
      <c r="B39" s="4"/>
      <c r="D39" s="13">
        <v>35000</v>
      </c>
      <c r="E39" s="14"/>
      <c r="F39" s="13">
        <v>35000</v>
      </c>
      <c r="G39" s="15"/>
      <c r="H39" s="13">
        <v>35000</v>
      </c>
      <c r="I39" s="15"/>
      <c r="J39" s="13">
        <v>35000</v>
      </c>
      <c r="K39" s="15"/>
      <c r="L39" s="13">
        <v>35000</v>
      </c>
      <c r="N39" t="s">
        <v>39</v>
      </c>
    </row>
    <row r="40" spans="1:14">
      <c r="A40" s="31" t="s">
        <v>40</v>
      </c>
      <c r="B40" s="4"/>
      <c r="D40" s="13">
        <v>0</v>
      </c>
      <c r="F40" s="13">
        <v>25000</v>
      </c>
      <c r="H40" s="13">
        <v>25000</v>
      </c>
      <c r="J40" s="13">
        <v>25000</v>
      </c>
      <c r="L40" s="13">
        <v>25000</v>
      </c>
      <c r="N40" t="s">
        <v>39</v>
      </c>
    </row>
    <row r="41" spans="1:14">
      <c r="A41" s="31" t="s">
        <v>41</v>
      </c>
      <c r="B41" s="4"/>
      <c r="D41" s="13">
        <v>0</v>
      </c>
      <c r="F41" s="13">
        <v>0</v>
      </c>
      <c r="H41" s="13">
        <v>25000</v>
      </c>
      <c r="J41" s="13">
        <v>25000</v>
      </c>
      <c r="L41" s="13">
        <v>25000</v>
      </c>
      <c r="N41" t="s">
        <v>39</v>
      </c>
    </row>
    <row r="42" spans="1:14">
      <c r="A42" s="31"/>
      <c r="B42" s="4"/>
      <c r="D42" s="17">
        <f>SUM(D39:D41)</f>
        <v>35000</v>
      </c>
      <c r="F42" s="17">
        <f>SUM(F39:F41)</f>
        <v>60000</v>
      </c>
      <c r="H42" s="17">
        <f>SUM(H39:H41)</f>
        <v>85000</v>
      </c>
      <c r="J42" s="17">
        <f>SUM(J39:J41)</f>
        <v>85000</v>
      </c>
      <c r="L42" s="17">
        <f>SUM(L39:L41)</f>
        <v>85000</v>
      </c>
    </row>
    <row r="43" spans="1:14">
      <c r="A43" s="31"/>
      <c r="B43" s="4"/>
      <c r="D43" s="4"/>
      <c r="F43" s="4"/>
      <c r="H43" s="4"/>
      <c r="J43" s="4"/>
      <c r="L43" s="4"/>
    </row>
    <row r="44" spans="1:14">
      <c r="A44" s="34" t="s">
        <v>42</v>
      </c>
      <c r="B44" s="4"/>
      <c r="D44" s="4"/>
      <c r="F44" s="4"/>
      <c r="H44" s="4"/>
      <c r="J44" s="4"/>
      <c r="L44" s="4"/>
    </row>
    <row r="45" spans="1:14">
      <c r="A45" s="31" t="s">
        <v>43</v>
      </c>
      <c r="B45" s="4"/>
      <c r="D45" s="13">
        <v>3000</v>
      </c>
      <c r="F45" s="13">
        <v>8000</v>
      </c>
      <c r="G45" s="13"/>
      <c r="H45" s="13">
        <v>8000</v>
      </c>
      <c r="I45" s="13"/>
      <c r="J45" s="13">
        <v>8000</v>
      </c>
      <c r="K45" s="13"/>
      <c r="L45" s="13">
        <v>8000</v>
      </c>
    </row>
    <row r="46" spans="1:14">
      <c r="A46" s="31" t="s">
        <v>44</v>
      </c>
      <c r="B46" s="16">
        <v>0</v>
      </c>
      <c r="D46" s="13">
        <v>1800</v>
      </c>
      <c r="E46" s="14"/>
      <c r="F46" s="13">
        <v>1850</v>
      </c>
      <c r="G46" s="15"/>
      <c r="H46" s="13">
        <v>1900</v>
      </c>
      <c r="I46" s="15"/>
      <c r="J46" s="13">
        <v>2000</v>
      </c>
      <c r="K46" s="15"/>
      <c r="L46" s="13">
        <v>2050</v>
      </c>
    </row>
    <row r="47" spans="1:14">
      <c r="A47" s="31" t="s">
        <v>45</v>
      </c>
      <c r="B47" s="16">
        <v>0</v>
      </c>
      <c r="D47" s="13">
        <v>12000</v>
      </c>
      <c r="E47" s="13"/>
      <c r="F47" s="13">
        <v>15000</v>
      </c>
      <c r="G47" s="13"/>
      <c r="H47" s="13">
        <v>22000</v>
      </c>
      <c r="I47" s="15"/>
      <c r="J47" s="13">
        <v>22000</v>
      </c>
      <c r="K47" s="15"/>
      <c r="L47" s="13">
        <v>30000</v>
      </c>
      <c r="N47" t="s">
        <v>46</v>
      </c>
    </row>
    <row r="48" spans="1:14">
      <c r="A48" s="31" t="s">
        <v>47</v>
      </c>
      <c r="B48" s="16">
        <v>0</v>
      </c>
      <c r="D48" s="13">
        <v>3000</v>
      </c>
      <c r="E48" s="14"/>
      <c r="F48" s="13">
        <v>8000</v>
      </c>
      <c r="G48" s="15"/>
      <c r="H48" s="13">
        <v>8000</v>
      </c>
      <c r="I48" s="15"/>
      <c r="J48" s="13">
        <v>8000</v>
      </c>
      <c r="K48" s="15"/>
      <c r="L48" s="13">
        <v>8000</v>
      </c>
      <c r="N48" t="s">
        <v>48</v>
      </c>
    </row>
    <row r="49" spans="1:14">
      <c r="A49" s="31" t="s">
        <v>49</v>
      </c>
      <c r="B49" s="16">
        <v>0</v>
      </c>
      <c r="D49" s="13">
        <v>1200</v>
      </c>
      <c r="F49" s="13">
        <v>2500</v>
      </c>
      <c r="H49" s="13">
        <v>5000</v>
      </c>
      <c r="I49" s="15"/>
      <c r="J49" s="13">
        <v>5000</v>
      </c>
      <c r="K49" s="15"/>
      <c r="L49" s="13">
        <v>8000</v>
      </c>
      <c r="N49" t="s">
        <v>50</v>
      </c>
    </row>
    <row r="50" spans="1:14">
      <c r="A50" s="31" t="s">
        <v>51</v>
      </c>
      <c r="B50" s="16">
        <v>0</v>
      </c>
      <c r="D50" s="16">
        <v>0</v>
      </c>
      <c r="F50" s="13">
        <v>1000</v>
      </c>
      <c r="H50" s="13">
        <v>2000</v>
      </c>
      <c r="J50" s="13">
        <v>2000</v>
      </c>
      <c r="L50" s="13">
        <v>5720</v>
      </c>
      <c r="N50" t="s">
        <v>52</v>
      </c>
    </row>
    <row r="51" spans="1:14">
      <c r="A51" s="31" t="s">
        <v>53</v>
      </c>
      <c r="B51" s="16">
        <v>0</v>
      </c>
      <c r="D51" s="13">
        <v>5000</v>
      </c>
      <c r="E51" s="14"/>
      <c r="F51" s="13">
        <v>5000</v>
      </c>
      <c r="G51" s="15"/>
      <c r="H51" s="13">
        <v>7000</v>
      </c>
      <c r="I51" s="15"/>
      <c r="J51" s="13">
        <v>7000</v>
      </c>
      <c r="L51" s="13">
        <v>7000</v>
      </c>
      <c r="N51" t="s">
        <v>54</v>
      </c>
    </row>
    <row r="52" spans="1:14">
      <c r="A52" s="31" t="s">
        <v>55</v>
      </c>
      <c r="B52" s="13">
        <v>10000</v>
      </c>
      <c r="D52" s="13">
        <v>55000</v>
      </c>
      <c r="E52" s="14"/>
      <c r="F52" s="13">
        <v>55000</v>
      </c>
      <c r="G52" s="15"/>
      <c r="H52" s="13">
        <v>55000</v>
      </c>
      <c r="J52" s="13">
        <v>55000</v>
      </c>
      <c r="K52" s="15"/>
      <c r="L52" s="13">
        <v>55000</v>
      </c>
      <c r="N52" t="s">
        <v>56</v>
      </c>
    </row>
    <row r="53" spans="1:14">
      <c r="A53" s="31" t="s">
        <v>57</v>
      </c>
      <c r="B53" s="13">
        <v>0</v>
      </c>
      <c r="D53" s="13">
        <v>5000</v>
      </c>
      <c r="E53" s="14"/>
      <c r="F53" s="13">
        <v>1000</v>
      </c>
      <c r="G53" s="15"/>
      <c r="H53" s="13">
        <v>1000</v>
      </c>
      <c r="J53" s="13">
        <v>1000</v>
      </c>
      <c r="K53" s="15"/>
      <c r="L53" s="13">
        <v>1000</v>
      </c>
      <c r="N53" t="s">
        <v>58</v>
      </c>
    </row>
    <row r="54" spans="1:14">
      <c r="A54" s="31" t="s">
        <v>59</v>
      </c>
      <c r="B54" s="13"/>
      <c r="D54" s="13">
        <v>5500</v>
      </c>
      <c r="E54" s="14"/>
      <c r="F54" s="13">
        <v>1500</v>
      </c>
      <c r="G54" s="15"/>
      <c r="H54" s="13">
        <v>1500</v>
      </c>
      <c r="J54" s="13">
        <v>0</v>
      </c>
      <c r="K54" s="15"/>
      <c r="L54" s="13">
        <v>0</v>
      </c>
    </row>
    <row r="55" spans="1:14">
      <c r="A55" s="31"/>
      <c r="B55" s="17">
        <f>SUM(B46:B53)</f>
        <v>10000</v>
      </c>
      <c r="D55" s="17">
        <f>SUM(D46:D54)</f>
        <v>88500</v>
      </c>
      <c r="E55" s="14"/>
      <c r="F55" s="17">
        <f>SUM(F46:F54)</f>
        <v>90850</v>
      </c>
      <c r="G55" s="15"/>
      <c r="H55" s="17">
        <f>SUM(H46:H54)</f>
        <v>103400</v>
      </c>
      <c r="J55" s="17">
        <f>SUM(J46:J53)</f>
        <v>102000</v>
      </c>
      <c r="K55" s="15"/>
      <c r="L55" s="17">
        <f>SUM(L46:L53)</f>
        <v>116770</v>
      </c>
    </row>
    <row r="56" spans="1:14">
      <c r="A56" s="31"/>
      <c r="B56" s="4"/>
      <c r="D56" s="4"/>
      <c r="F56" s="4"/>
      <c r="H56" s="4"/>
      <c r="J56" s="4"/>
      <c r="L56" s="4"/>
    </row>
    <row r="57" spans="1:14">
      <c r="A57" s="35" t="s">
        <v>60</v>
      </c>
      <c r="B57" s="4"/>
      <c r="D57" s="4"/>
      <c r="F57" s="4"/>
      <c r="H57" s="4"/>
      <c r="J57" s="4"/>
      <c r="L57" s="4"/>
    </row>
    <row r="58" spans="1:14">
      <c r="A58" s="31" t="s">
        <v>61</v>
      </c>
      <c r="B58" s="16">
        <v>0</v>
      </c>
      <c r="D58" s="13">
        <v>1500</v>
      </c>
      <c r="E58" s="13"/>
      <c r="F58" s="13">
        <v>1500</v>
      </c>
      <c r="G58" s="13"/>
      <c r="H58" s="13">
        <v>1500</v>
      </c>
      <c r="I58" s="13"/>
      <c r="J58" s="13">
        <v>1500</v>
      </c>
      <c r="K58" s="13"/>
      <c r="L58" s="13">
        <v>1500</v>
      </c>
    </row>
    <row r="59" spans="1:14">
      <c r="A59" s="31" t="s">
        <v>62</v>
      </c>
      <c r="B59" s="16">
        <v>0</v>
      </c>
      <c r="D59" s="13">
        <v>0</v>
      </c>
      <c r="E59" s="14"/>
      <c r="F59" s="13">
        <v>2000</v>
      </c>
      <c r="G59" s="15"/>
      <c r="H59" s="13">
        <v>2000</v>
      </c>
      <c r="I59" s="15"/>
      <c r="J59" s="13">
        <v>2200</v>
      </c>
      <c r="K59" s="15"/>
      <c r="L59" s="13">
        <v>2200</v>
      </c>
      <c r="N59" t="s">
        <v>63</v>
      </c>
    </row>
    <row r="60" spans="1:14">
      <c r="A60" s="31" t="s">
        <v>64</v>
      </c>
      <c r="B60" s="16">
        <v>0</v>
      </c>
      <c r="D60" s="13">
        <v>1000</v>
      </c>
      <c r="E60" s="14"/>
      <c r="F60" s="13">
        <v>1200</v>
      </c>
      <c r="G60" s="15"/>
      <c r="H60" s="13">
        <v>1200</v>
      </c>
      <c r="I60" s="15"/>
      <c r="J60" s="13">
        <v>1200</v>
      </c>
      <c r="K60" s="15"/>
      <c r="L60" s="13">
        <v>1200</v>
      </c>
    </row>
    <row r="61" spans="1:14">
      <c r="A61" s="31" t="s">
        <v>65</v>
      </c>
      <c r="B61" s="16">
        <v>0</v>
      </c>
      <c r="D61" s="13">
        <v>6000</v>
      </c>
      <c r="E61" s="13"/>
      <c r="F61" s="13">
        <v>9000</v>
      </c>
      <c r="G61" s="13"/>
      <c r="H61" s="13">
        <v>9000</v>
      </c>
      <c r="I61" s="13"/>
      <c r="J61" s="13">
        <v>9000</v>
      </c>
      <c r="K61" s="15"/>
      <c r="L61" s="13">
        <v>3000</v>
      </c>
      <c r="N61" t="s">
        <v>66</v>
      </c>
    </row>
    <row r="62" spans="1:14">
      <c r="A62" s="31" t="s">
        <v>67</v>
      </c>
      <c r="B62" s="16">
        <v>0</v>
      </c>
      <c r="D62" s="13">
        <v>1200</v>
      </c>
      <c r="F62" s="16">
        <v>0</v>
      </c>
      <c r="G62" s="29"/>
      <c r="H62" s="16">
        <v>0</v>
      </c>
      <c r="I62" s="29"/>
      <c r="J62" s="16">
        <v>0</v>
      </c>
      <c r="K62" s="29"/>
      <c r="L62" s="16">
        <v>0</v>
      </c>
      <c r="N62" t="s">
        <v>68</v>
      </c>
    </row>
    <row r="63" spans="1:14">
      <c r="A63" s="31" t="s">
        <v>69</v>
      </c>
      <c r="B63" s="16">
        <v>0</v>
      </c>
      <c r="D63" s="13">
        <v>300</v>
      </c>
      <c r="E63" s="14"/>
      <c r="F63" s="13">
        <v>300</v>
      </c>
      <c r="G63" s="15"/>
      <c r="H63" s="13">
        <v>300</v>
      </c>
      <c r="I63" s="15"/>
      <c r="J63" s="13">
        <v>300</v>
      </c>
      <c r="K63" s="15"/>
      <c r="L63" s="13">
        <v>300</v>
      </c>
    </row>
    <row r="64" spans="1:14">
      <c r="A64" s="31" t="s">
        <v>70</v>
      </c>
      <c r="B64" s="16">
        <v>0</v>
      </c>
      <c r="D64" s="13">
        <v>1000</v>
      </c>
      <c r="E64" s="14"/>
      <c r="F64" s="13">
        <v>1000</v>
      </c>
      <c r="G64" s="15"/>
      <c r="H64" s="13">
        <v>1500</v>
      </c>
      <c r="I64" s="15"/>
      <c r="J64" s="13">
        <v>1500</v>
      </c>
      <c r="K64" s="15"/>
      <c r="L64" s="13">
        <v>1800</v>
      </c>
    </row>
    <row r="65" spans="1:14">
      <c r="A65" s="31" t="s">
        <v>71</v>
      </c>
      <c r="B65" s="16">
        <v>0</v>
      </c>
      <c r="D65" s="13">
        <v>1000</v>
      </c>
      <c r="F65" s="13">
        <v>1000</v>
      </c>
      <c r="G65" s="15"/>
      <c r="H65" s="13">
        <v>1000</v>
      </c>
      <c r="I65" s="15"/>
      <c r="J65" s="13">
        <v>1000</v>
      </c>
      <c r="K65" s="15"/>
      <c r="L65" s="13">
        <v>1000</v>
      </c>
      <c r="N65" t="s">
        <v>72</v>
      </c>
    </row>
    <row r="66" spans="1:14">
      <c r="A66" s="31" t="s">
        <v>73</v>
      </c>
      <c r="B66" s="16">
        <v>0</v>
      </c>
      <c r="D66" s="13">
        <v>1500</v>
      </c>
      <c r="E66" s="13"/>
      <c r="F66" s="13">
        <v>3000</v>
      </c>
      <c r="G66" s="15"/>
      <c r="H66" s="13">
        <v>3000</v>
      </c>
      <c r="I66" s="15"/>
      <c r="J66" s="13">
        <v>3000</v>
      </c>
      <c r="K66" s="15"/>
      <c r="L66" s="13">
        <v>3000</v>
      </c>
      <c r="N66" t="s">
        <v>74</v>
      </c>
    </row>
    <row r="67" spans="1:14">
      <c r="A67" s="31" t="s">
        <v>75</v>
      </c>
      <c r="B67" s="13">
        <v>500</v>
      </c>
      <c r="C67" s="14"/>
      <c r="D67" s="13">
        <v>500</v>
      </c>
      <c r="E67" s="14"/>
      <c r="F67" s="13">
        <v>500</v>
      </c>
      <c r="G67" s="15"/>
      <c r="H67" s="13">
        <v>500</v>
      </c>
      <c r="I67" s="15"/>
      <c r="J67" s="13">
        <v>500</v>
      </c>
      <c r="K67" s="15"/>
      <c r="L67" s="13">
        <v>500</v>
      </c>
    </row>
    <row r="68" spans="1:14">
      <c r="A68" s="31"/>
      <c r="B68" s="30">
        <f>SUM(B59:B67)</f>
        <v>500</v>
      </c>
      <c r="D68" s="17">
        <f>SUM(D58:D67)</f>
        <v>14000</v>
      </c>
      <c r="E68" s="17"/>
      <c r="F68" s="17">
        <f>SUM(F58:F67)</f>
        <v>19500</v>
      </c>
      <c r="G68" s="17"/>
      <c r="H68" s="17">
        <f>SUM(H58:H67)</f>
        <v>20000</v>
      </c>
      <c r="I68" s="17"/>
      <c r="J68" s="17">
        <f>SUM(J58:J67)</f>
        <v>20200</v>
      </c>
      <c r="K68" s="17"/>
      <c r="L68" s="17">
        <f>SUM(L58:L67)</f>
        <v>14500</v>
      </c>
    </row>
    <row r="69" spans="1:14">
      <c r="A69" s="36"/>
      <c r="B69" s="4"/>
      <c r="D69" s="4"/>
      <c r="F69" s="4"/>
      <c r="H69" s="4"/>
      <c r="J69" s="4"/>
      <c r="L69" s="4"/>
    </row>
    <row r="70" spans="1:14">
      <c r="A70" s="34" t="s">
        <v>76</v>
      </c>
      <c r="B70" s="17">
        <v>25000</v>
      </c>
      <c r="D70" s="16">
        <v>0</v>
      </c>
      <c r="F70" s="16">
        <v>0</v>
      </c>
      <c r="H70" s="16">
        <v>0</v>
      </c>
      <c r="J70" s="16">
        <v>0</v>
      </c>
      <c r="L70" s="16">
        <v>0</v>
      </c>
      <c r="N70" t="s">
        <v>77</v>
      </c>
    </row>
    <row r="71" spans="1:14">
      <c r="A71" s="34" t="s">
        <v>78</v>
      </c>
      <c r="B71" s="17">
        <v>390000</v>
      </c>
      <c r="D71" s="16">
        <v>0</v>
      </c>
      <c r="F71" s="16">
        <v>0</v>
      </c>
      <c r="H71" s="16">
        <v>0</v>
      </c>
      <c r="J71" s="16">
        <v>0</v>
      </c>
      <c r="L71" s="16">
        <v>0</v>
      </c>
      <c r="N71" t="s">
        <v>79</v>
      </c>
    </row>
    <row r="72" spans="1:14">
      <c r="A72" s="34"/>
      <c r="B72" s="13"/>
      <c r="D72" s="16"/>
      <c r="F72" s="16"/>
      <c r="H72" s="16"/>
      <c r="J72" s="16"/>
      <c r="L72" s="16"/>
    </row>
    <row r="73" spans="1:14">
      <c r="A73" s="35" t="s">
        <v>80</v>
      </c>
      <c r="B73" s="4"/>
      <c r="D73" s="4"/>
      <c r="F73" s="4"/>
      <c r="H73" s="4"/>
      <c r="J73" s="4"/>
      <c r="L73" s="4"/>
    </row>
    <row r="74" spans="1:14">
      <c r="A74" s="34" t="s">
        <v>81</v>
      </c>
      <c r="B74" s="16">
        <v>0</v>
      </c>
      <c r="D74" s="13">
        <v>20000</v>
      </c>
      <c r="F74" s="16">
        <v>0</v>
      </c>
      <c r="H74" s="16">
        <v>0</v>
      </c>
      <c r="J74" s="16">
        <v>0</v>
      </c>
      <c r="L74" s="16">
        <v>0</v>
      </c>
      <c r="N74" t="s">
        <v>82</v>
      </c>
    </row>
    <row r="75" spans="1:14">
      <c r="A75" s="34" t="s">
        <v>83</v>
      </c>
      <c r="B75" s="4"/>
      <c r="D75" s="13">
        <v>15000</v>
      </c>
      <c r="F75" s="16">
        <v>0</v>
      </c>
      <c r="H75" s="16">
        <v>0</v>
      </c>
      <c r="J75" s="16">
        <v>0</v>
      </c>
      <c r="L75" s="16">
        <v>0</v>
      </c>
      <c r="N75" t="s">
        <v>84</v>
      </c>
    </row>
    <row r="76" spans="1:14" ht="16.5" customHeight="1">
      <c r="A76" s="34" t="s">
        <v>85</v>
      </c>
      <c r="B76" s="16">
        <v>0</v>
      </c>
      <c r="D76" s="13">
        <v>10000</v>
      </c>
      <c r="F76" s="16">
        <v>0</v>
      </c>
      <c r="H76" s="16">
        <v>0</v>
      </c>
      <c r="J76" s="16">
        <v>0</v>
      </c>
      <c r="L76" s="16">
        <v>0</v>
      </c>
      <c r="N76" t="s">
        <v>86</v>
      </c>
    </row>
    <row r="77" spans="1:14" ht="16.5" customHeight="1">
      <c r="A77" s="34" t="s">
        <v>87</v>
      </c>
      <c r="B77" s="16"/>
      <c r="D77" s="13"/>
      <c r="F77" s="13">
        <v>32000</v>
      </c>
      <c r="H77" s="16"/>
      <c r="J77" s="16"/>
      <c r="L77" s="16"/>
    </row>
    <row r="78" spans="1:14" ht="16.5" customHeight="1">
      <c r="A78" s="34" t="s">
        <v>88</v>
      </c>
      <c r="B78" s="16">
        <v>0</v>
      </c>
      <c r="D78" s="13">
        <v>0</v>
      </c>
      <c r="F78" s="13">
        <v>100000</v>
      </c>
      <c r="H78" s="16">
        <v>0</v>
      </c>
      <c r="J78" s="16">
        <v>0</v>
      </c>
      <c r="L78" s="16">
        <v>0</v>
      </c>
      <c r="N78" t="s">
        <v>89</v>
      </c>
    </row>
    <row r="79" spans="1:14" ht="16.5" customHeight="1">
      <c r="A79" s="34" t="s">
        <v>90</v>
      </c>
      <c r="B79" s="16">
        <v>0</v>
      </c>
      <c r="D79" s="13">
        <v>0</v>
      </c>
      <c r="F79" s="13">
        <v>150000</v>
      </c>
      <c r="H79" s="16">
        <v>0</v>
      </c>
      <c r="J79" s="16">
        <v>0</v>
      </c>
      <c r="L79" s="16">
        <v>0</v>
      </c>
      <c r="N79" t="s">
        <v>89</v>
      </c>
    </row>
    <row r="80" spans="1:14" ht="16.5" customHeight="1">
      <c r="A80" s="34" t="s">
        <v>91</v>
      </c>
      <c r="B80" s="16">
        <v>0</v>
      </c>
      <c r="D80" s="16">
        <v>0</v>
      </c>
      <c r="F80" s="16">
        <v>0</v>
      </c>
      <c r="H80" s="13">
        <v>200000</v>
      </c>
      <c r="J80" s="13">
        <v>900000</v>
      </c>
      <c r="L80" s="13">
        <v>100000</v>
      </c>
      <c r="N80" t="s">
        <v>92</v>
      </c>
    </row>
    <row r="81" spans="1:14" ht="16.5" customHeight="1">
      <c r="A81" s="34" t="s">
        <v>93</v>
      </c>
      <c r="B81" s="16">
        <v>0</v>
      </c>
      <c r="D81" s="13">
        <v>4500</v>
      </c>
      <c r="F81" s="13">
        <v>25000</v>
      </c>
      <c r="H81" s="13">
        <f>200000*0.15</f>
        <v>30000</v>
      </c>
      <c r="J81" s="13">
        <f>J80*0.15</f>
        <v>135000</v>
      </c>
      <c r="L81" s="13">
        <v>15000</v>
      </c>
      <c r="N81" t="s">
        <v>94</v>
      </c>
    </row>
    <row r="82" spans="1:14" ht="16.5" customHeight="1">
      <c r="A82" s="34"/>
      <c r="B82" s="30">
        <f>B70+B71</f>
        <v>415000</v>
      </c>
      <c r="D82" s="17">
        <f>SUM(D69:D81)</f>
        <v>49500</v>
      </c>
      <c r="F82" s="17">
        <f>SUM(F69:F81)</f>
        <v>307000</v>
      </c>
      <c r="H82" s="17">
        <f>SUM(H69:H81)</f>
        <v>230000</v>
      </c>
      <c r="J82" s="17">
        <f>SUM(J69:J81)</f>
        <v>1035000</v>
      </c>
      <c r="K82" s="1"/>
      <c r="L82" s="17">
        <f>SUM(L69:L81)</f>
        <v>115000</v>
      </c>
      <c r="M82" s="23"/>
    </row>
    <row r="83" spans="1:14">
      <c r="A83" s="34"/>
      <c r="B83" s="4"/>
      <c r="D83" s="13"/>
      <c r="F83" s="16"/>
      <c r="H83" s="16"/>
      <c r="J83" s="16"/>
      <c r="L83" s="16"/>
      <c r="M83" s="23"/>
    </row>
    <row r="84" spans="1:14">
      <c r="A84" s="31"/>
      <c r="B84" s="4"/>
      <c r="D84" s="19"/>
      <c r="F84" s="4"/>
      <c r="H84" s="4"/>
      <c r="J84" s="4"/>
      <c r="L84" s="4"/>
    </row>
    <row r="85" spans="1:14" ht="15" thickBot="1">
      <c r="A85" s="31"/>
      <c r="B85" s="4"/>
      <c r="D85" s="4"/>
      <c r="F85" s="4"/>
      <c r="H85" s="4"/>
      <c r="J85" s="4"/>
      <c r="L85" s="4"/>
    </row>
    <row r="86" spans="1:14" ht="15" thickBot="1">
      <c r="A86" s="37" t="s">
        <v>95</v>
      </c>
      <c r="B86" s="18">
        <f>B42+B55+B68+B82</f>
        <v>425500</v>
      </c>
      <c r="C86" s="18"/>
      <c r="D86" s="18">
        <f>D42+D55+D68+D82</f>
        <v>187000</v>
      </c>
      <c r="E86" s="18"/>
      <c r="F86" s="18">
        <f>F42+F55+F68+F82</f>
        <v>477350</v>
      </c>
      <c r="G86" s="18"/>
      <c r="H86" s="18">
        <f>H42+H55+H68+H82</f>
        <v>438400</v>
      </c>
      <c r="I86" s="18"/>
      <c r="J86" s="18">
        <f>J42+J55+J68+J82</f>
        <v>1242200</v>
      </c>
      <c r="K86" s="18"/>
      <c r="L86" s="18">
        <f>L42+L55+L68+L82</f>
        <v>331270</v>
      </c>
      <c r="N86" s="23"/>
    </row>
    <row r="87" spans="1:14">
      <c r="A87" s="4"/>
      <c r="B87" s="4"/>
      <c r="D87" s="4"/>
      <c r="F87" s="4"/>
      <c r="H87" s="4"/>
      <c r="J87" s="4"/>
      <c r="L87" s="4"/>
    </row>
    <row r="88" spans="1:14" ht="15" thickBot="1">
      <c r="A88" s="4"/>
      <c r="B88" s="4"/>
      <c r="D88" s="4"/>
      <c r="F88" s="4"/>
      <c r="H88" s="4"/>
      <c r="J88" s="4"/>
      <c r="L88" s="4"/>
    </row>
    <row r="89" spans="1:14" ht="15" thickBot="1">
      <c r="A89" s="37" t="s">
        <v>96</v>
      </c>
      <c r="B89" s="18">
        <f>B34-B86</f>
        <v>9100</v>
      </c>
      <c r="C89" s="18"/>
      <c r="D89" s="18">
        <f>D34-D86</f>
        <v>225900</v>
      </c>
      <c r="E89" s="18"/>
      <c r="F89" s="18">
        <f>F34-F86</f>
        <v>403950</v>
      </c>
      <c r="G89" s="18"/>
      <c r="H89" s="18">
        <f>H34-H86</f>
        <v>460500</v>
      </c>
      <c r="I89" s="18"/>
      <c r="J89" s="25">
        <f>J34-J86</f>
        <v>-916300</v>
      </c>
      <c r="K89" s="25"/>
      <c r="L89" s="25">
        <f>L34-L86</f>
        <v>-63870</v>
      </c>
      <c r="N89" s="23"/>
    </row>
    <row r="90" spans="1:14" ht="15" thickBot="1">
      <c r="A90" s="3"/>
      <c r="B90" s="3"/>
      <c r="C90" s="1"/>
      <c r="D90" s="3"/>
      <c r="E90" s="1"/>
      <c r="F90" s="3"/>
      <c r="G90" s="1"/>
      <c r="H90" s="3"/>
      <c r="I90" s="1"/>
      <c r="J90" s="3"/>
      <c r="K90" s="1"/>
      <c r="L90" s="3"/>
    </row>
    <row r="91" spans="1:14" ht="15" thickBot="1">
      <c r="A91" s="37" t="s">
        <v>97</v>
      </c>
      <c r="B91" s="20">
        <v>0</v>
      </c>
      <c r="C91" s="1"/>
      <c r="D91" s="18">
        <f>B93</f>
        <v>9100</v>
      </c>
      <c r="E91" s="1"/>
      <c r="F91" s="18">
        <f>D93</f>
        <v>235000</v>
      </c>
      <c r="G91" s="1"/>
      <c r="H91" s="18">
        <f>F93</f>
        <v>638950</v>
      </c>
      <c r="I91" s="1"/>
      <c r="J91" s="18">
        <f>H93</f>
        <v>1099450</v>
      </c>
      <c r="K91" s="1"/>
      <c r="L91" s="18">
        <f>J93</f>
        <v>183150</v>
      </c>
      <c r="N91" s="23"/>
    </row>
    <row r="92" spans="1:14" ht="15" thickBot="1">
      <c r="A92" s="3"/>
      <c r="B92" s="3"/>
      <c r="C92" s="1"/>
      <c r="D92" s="3"/>
      <c r="E92" s="1"/>
      <c r="F92" s="3"/>
      <c r="G92" s="1"/>
      <c r="H92" s="3"/>
      <c r="I92" s="1"/>
      <c r="J92" s="3"/>
      <c r="K92" s="1"/>
      <c r="L92" s="3"/>
    </row>
    <row r="93" spans="1:14" ht="15" thickBot="1">
      <c r="A93" s="37" t="s">
        <v>98</v>
      </c>
      <c r="B93" s="18">
        <f>B89+B91</f>
        <v>9100</v>
      </c>
      <c r="C93" s="1"/>
      <c r="D93" s="18">
        <f>D89+D91</f>
        <v>235000</v>
      </c>
      <c r="E93" s="1"/>
      <c r="F93" s="18">
        <f>F89+F91</f>
        <v>638950</v>
      </c>
      <c r="G93" s="1"/>
      <c r="H93" s="18">
        <f>H89+H91</f>
        <v>1099450</v>
      </c>
      <c r="I93" s="1"/>
      <c r="J93" s="18">
        <f>J89+J91</f>
        <v>183150</v>
      </c>
      <c r="K93" s="1"/>
      <c r="L93" s="18">
        <f>L89+L91</f>
        <v>119280</v>
      </c>
    </row>
    <row r="94" spans="1:14">
      <c r="A94" s="1"/>
    </row>
    <row r="95" spans="1:14">
      <c r="A95" s="1" t="s">
        <v>99</v>
      </c>
    </row>
    <row r="96" spans="1:14">
      <c r="A96" s="1" t="s">
        <v>100</v>
      </c>
      <c r="B96" s="21">
        <v>0</v>
      </c>
      <c r="C96" s="1"/>
      <c r="D96" s="24">
        <f>D17-D82</f>
        <v>200500</v>
      </c>
      <c r="E96" s="1"/>
      <c r="F96" s="24">
        <f>F17-F82+D96</f>
        <v>568500</v>
      </c>
      <c r="G96" s="1"/>
      <c r="H96" s="24">
        <f>H17-H82+F96</f>
        <v>988500</v>
      </c>
      <c r="I96" s="1"/>
      <c r="J96" s="24">
        <f>J17-J82+H96</f>
        <v>65000</v>
      </c>
      <c r="K96" s="1"/>
      <c r="L96" s="24">
        <f>L17-L82+J96</f>
        <v>0</v>
      </c>
    </row>
    <row r="97" spans="1:12">
      <c r="A97" s="1" t="s">
        <v>101</v>
      </c>
      <c r="B97" s="22">
        <v>9100</v>
      </c>
      <c r="D97" s="24">
        <f>D93-D96</f>
        <v>34500</v>
      </c>
      <c r="F97" s="24">
        <f>F93-F96</f>
        <v>70450</v>
      </c>
      <c r="H97" s="24">
        <f>H93-H96</f>
        <v>110950</v>
      </c>
      <c r="J97" s="24">
        <f>J93-J96</f>
        <v>118150</v>
      </c>
      <c r="L97" s="24">
        <f>L93</f>
        <v>119280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0F45538701374CB71D7693E75D2CF1" ma:contentTypeVersion="22" ma:contentTypeDescription="Create a new document." ma:contentTypeScope="" ma:versionID="ad5c952d5d9cb1838193753a9894f2e3">
  <xsd:schema xmlns:xsd="http://www.w3.org/2001/XMLSchema" xmlns:xs="http://www.w3.org/2001/XMLSchema" xmlns:p="http://schemas.microsoft.com/office/2006/metadata/properties" xmlns:ns2="66adebd9-549a-4ec5-a665-533cf0571476" xmlns:ns3="2d3621da-e3cf-4fe4-b4a4-b317b51d132b" targetNamespace="http://schemas.microsoft.com/office/2006/metadata/properties" ma:root="true" ma:fieldsID="11dca9b8b35ada792ffc49ec6440772c" ns2:_="" ns3:_="">
    <xsd:import namespace="66adebd9-549a-4ec5-a665-533cf0571476"/>
    <xsd:import namespace="2d3621da-e3cf-4fe4-b4a4-b317b51d132b"/>
    <xsd:element name="properties">
      <xsd:complexType>
        <xsd:sequence>
          <xsd:element name="documentManagement">
            <xsd:complexType>
              <xsd:all>
                <xsd:element ref="ns2:Ward" minOccurs="0"/>
                <xsd:element ref="ns2:MediaServiceMetadata" minOccurs="0"/>
                <xsd:element ref="ns2:MediaServiceFastMetadata" minOccurs="0"/>
                <xsd:element ref="ns2:Status" minOccurs="0"/>
                <xsd:element ref="ns2:Request" minOccurs="0"/>
                <xsd:element ref="ns2:Basis" minOccurs="0"/>
                <xsd:element ref="ns2:Deadlines" minOccurs="0"/>
                <xsd:element ref="ns2:Actions" minOccurs="0"/>
                <xsd:element ref="ns2:CSE" minOccurs="0"/>
                <xsd:element ref="ns2:Estates" minOccurs="0"/>
                <xsd:element ref="ns2:Legal" minOccurs="0"/>
                <xsd:element ref="ns2:Servic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debd9-549a-4ec5-a665-533cf0571476" elementFormDefault="qualified">
    <xsd:import namespace="http://schemas.microsoft.com/office/2006/documentManagement/types"/>
    <xsd:import namespace="http://schemas.microsoft.com/office/infopath/2007/PartnerControls"/>
    <xsd:element name="Ward" ma:index="8" nillable="true" ma:displayName="Ward" ma:format="Dropdown" ma:internalName="Ward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1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Request" ma:index="12" nillable="true" ma:displayName="Request" ma:format="Dropdown" ma:internalName="Request">
      <xsd:simpleType>
        <xsd:restriction base="dms:Text">
          <xsd:maxLength value="255"/>
        </xsd:restriction>
      </xsd:simpleType>
    </xsd:element>
    <xsd:element name="Basis" ma:index="13" nillable="true" ma:displayName="Basis" ma:format="Dropdown" ma:internalName="Basis">
      <xsd:simpleType>
        <xsd:restriction base="dms:Text">
          <xsd:maxLength value="255"/>
        </xsd:restriction>
      </xsd:simpleType>
    </xsd:element>
    <xsd:element name="Deadlines" ma:index="14" nillable="true" ma:displayName="Deadlines" ma:format="Dropdown" ma:internalName="Deadlines">
      <xsd:simpleType>
        <xsd:restriction base="dms:Text">
          <xsd:maxLength value="255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CSE" ma:index="16" nillable="true" ma:displayName="CS&amp;E" ma:format="Dropdown" ma:internalName="CSE">
      <xsd:simpleType>
        <xsd:restriction base="dms:Text">
          <xsd:maxLength value="255"/>
        </xsd:restriction>
      </xsd:simpleType>
    </xsd:element>
    <xsd:element name="Estates" ma:index="17" nillable="true" ma:displayName="Estates" ma:format="Dropdown" ma:internalName="Estates">
      <xsd:simpleType>
        <xsd:restriction base="dms:Text">
          <xsd:maxLength value="255"/>
        </xsd:restriction>
      </xsd:simpleType>
    </xsd:element>
    <xsd:element name="Legal" ma:index="18" nillable="true" ma:displayName="Legal" ma:format="Dropdown" ma:internalName="Legal">
      <xsd:simpleType>
        <xsd:restriction base="dms:Text">
          <xsd:maxLength value="255"/>
        </xsd:restriction>
      </xsd:simpleType>
    </xsd:element>
    <xsd:element name="Services" ma:index="19" nillable="true" ma:displayName="Services" ma:format="Dropdown" ma:internalName="Services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d8d7fc4-e056-491b-b14d-914997007d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621da-e3cf-4fe4-b4a4-b317b51d132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21efb83-181e-4b17-9128-b57593feda44}" ma:internalName="TaxCatchAll" ma:showField="CatchAllData" ma:web="2d3621da-e3cf-4fe4-b4a4-b317b51d1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adebd9-549a-4ec5-a665-533cf0571476">
      <Terms xmlns="http://schemas.microsoft.com/office/infopath/2007/PartnerControls"/>
    </lcf76f155ced4ddcb4097134ff3c332f>
    <Legal xmlns="66adebd9-549a-4ec5-a665-533cf0571476" xsi:nil="true"/>
    <Basis xmlns="66adebd9-549a-4ec5-a665-533cf0571476" xsi:nil="true"/>
    <CSE xmlns="66adebd9-549a-4ec5-a665-533cf0571476" xsi:nil="true"/>
    <Estates xmlns="66adebd9-549a-4ec5-a665-533cf0571476" xsi:nil="true"/>
    <Actions xmlns="66adebd9-549a-4ec5-a665-533cf0571476" xsi:nil="true"/>
    <Status xmlns="66adebd9-549a-4ec5-a665-533cf0571476" xsi:nil="true"/>
    <Request xmlns="66adebd9-549a-4ec5-a665-533cf0571476" xsi:nil="true"/>
    <Ward xmlns="66adebd9-549a-4ec5-a665-533cf0571476" xsi:nil="true"/>
    <Services xmlns="66adebd9-549a-4ec5-a665-533cf0571476" xsi:nil="true"/>
    <TaxCatchAll xmlns="2d3621da-e3cf-4fe4-b4a4-b317b51d132b" xsi:nil="true"/>
    <Deadlines xmlns="66adebd9-549a-4ec5-a665-533cf0571476" xsi:nil="true"/>
  </documentManagement>
</p:properties>
</file>

<file path=customXml/itemProps1.xml><?xml version="1.0" encoding="utf-8"?>
<ds:datastoreItem xmlns:ds="http://schemas.openxmlformats.org/officeDocument/2006/customXml" ds:itemID="{EE9EF777-8712-407F-B34E-24B7414D4907}"/>
</file>

<file path=customXml/itemProps2.xml><?xml version="1.0" encoding="utf-8"?>
<ds:datastoreItem xmlns:ds="http://schemas.openxmlformats.org/officeDocument/2006/customXml" ds:itemID="{18404AD3-90F0-439C-AC04-30A1E035A60A}"/>
</file>

<file path=customXml/itemProps3.xml><?xml version="1.0" encoding="utf-8"?>
<ds:datastoreItem xmlns:ds="http://schemas.openxmlformats.org/officeDocument/2006/customXml" ds:itemID="{BE66727A-2DD7-404A-B5C4-0C6716DC3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McMillan</dc:creator>
  <cp:keywords/>
  <dc:description/>
  <cp:lastModifiedBy>Ewen McIntosh (Community Support &amp; Engagement)</cp:lastModifiedBy>
  <cp:revision/>
  <dcterms:created xsi:type="dcterms:W3CDTF">2022-11-30T03:03:23Z</dcterms:created>
  <dcterms:modified xsi:type="dcterms:W3CDTF">2022-12-07T11:14:01Z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0x010100780F45538701374CB71D7693E75D2CF1</vt:lpwstr>
  </property>
  <property fmtid="{D5CDD505-2E9C-101B-9397-08002B2CF9AE}" pid="3" name="MediaServiceImageTags">
    <vt:lpwstr/>
  </property>
</Properties>
</file>