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ghlandcouncil1.sharepoint.com/sites/EducationandLearning/School Consultations/Current Consultations/CAOL &amp; ST COLUMBA'S/Proposal Paper and Appendices/"/>
    </mc:Choice>
  </mc:AlternateContent>
  <xr:revisionPtr revIDLastSave="11" documentId="8_{83BD1CBD-B2B0-4E31-96ED-79B0E49F9F0A}" xr6:coauthVersionLast="47" xr6:coauthVersionMax="47" xr10:uidLastSave="{F35B25B0-8600-4893-B0C5-A6966DF6D4F6}"/>
  <bookViews>
    <workbookView xWindow="-120" yWindow="-120" windowWidth="29040" windowHeight="15840" activeTab="5" xr2:uid="{558B0391-166F-4323-A5E5-3205E20AD38E}"/>
  </bookViews>
  <sheets>
    <sheet name="Financial Analysis" sheetId="1" r:id="rId1"/>
    <sheet name="FM and Cleaning info" sheetId="5" r:id="rId2"/>
    <sheet name="Operational Costs" sheetId="4" r:id="rId3"/>
    <sheet name="Catering" sheetId="6" r:id="rId4"/>
    <sheet name="Buildings Costs" sheetId="3" r:id="rId5"/>
    <sheet name="Employee Cost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7" i="1" l="1"/>
  <c r="K45" i="2"/>
  <c r="J45" i="2"/>
  <c r="G22" i="2"/>
  <c r="G23" i="2"/>
  <c r="G24" i="2"/>
  <c r="G21" i="2"/>
  <c r="C19" i="1" l="1"/>
  <c r="L36" i="1" l="1"/>
  <c r="O6" i="4" l="1"/>
  <c r="G9" i="3" l="1"/>
  <c r="B40" i="3" l="1"/>
  <c r="B42" i="3" s="1"/>
  <c r="B28" i="3"/>
  <c r="B30" i="3" s="1"/>
  <c r="M22" i="3"/>
  <c r="M16" i="3"/>
  <c r="G6" i="3"/>
  <c r="L19" i="1" l="1"/>
  <c r="D17" i="1"/>
  <c r="L18" i="1"/>
  <c r="D16" i="1"/>
  <c r="L16" i="1"/>
  <c r="D14" i="1"/>
  <c r="B32" i="3"/>
  <c r="B31" i="3"/>
  <c r="B33" i="3"/>
  <c r="B45" i="3"/>
  <c r="B44" i="3"/>
  <c r="B43" i="3"/>
  <c r="B34" i="3" l="1"/>
  <c r="B46" i="3"/>
  <c r="J47" i="2"/>
  <c r="B46" i="2"/>
  <c r="F46" i="2" s="1"/>
  <c r="B45" i="2"/>
  <c r="F45" i="2" s="1"/>
  <c r="D42" i="2"/>
  <c r="B38" i="2"/>
  <c r="F38" i="2" s="1"/>
  <c r="F24" i="2"/>
  <c r="E24" i="2"/>
  <c r="H24" i="2" s="1"/>
  <c r="H23" i="2"/>
  <c r="F23" i="2"/>
  <c r="I23" i="2" s="1"/>
  <c r="E23" i="2"/>
  <c r="H22" i="2"/>
  <c r="I22" i="2"/>
  <c r="C13" i="2" s="1"/>
  <c r="F22" i="2"/>
  <c r="E22" i="2"/>
  <c r="F21" i="2"/>
  <c r="E21" i="2"/>
  <c r="B18" i="2"/>
  <c r="J73" i="2" s="1"/>
  <c r="G60" i="2"/>
  <c r="D42" i="1"/>
  <c r="C42" i="1"/>
  <c r="E41" i="1"/>
  <c r="E40" i="1"/>
  <c r="E42" i="1" s="1"/>
  <c r="E39" i="1"/>
  <c r="E38" i="1"/>
  <c r="E34" i="1"/>
  <c r="E33" i="1"/>
  <c r="E32" i="1"/>
  <c r="E29" i="1"/>
  <c r="E28" i="1"/>
  <c r="E27" i="1"/>
  <c r="E26" i="1"/>
  <c r="E23" i="1"/>
  <c r="E22" i="1"/>
  <c r="E21" i="1"/>
  <c r="E20" i="1"/>
  <c r="D35" i="1"/>
  <c r="D44" i="1" s="1"/>
  <c r="D46" i="1" s="1"/>
  <c r="E19" i="1"/>
  <c r="E18" i="1"/>
  <c r="L17" i="1"/>
  <c r="E17" i="1"/>
  <c r="L26" i="1"/>
  <c r="E16" i="1"/>
  <c r="E15" i="1"/>
  <c r="E14" i="1"/>
  <c r="E11" i="1"/>
  <c r="E10" i="1"/>
  <c r="B28" i="2" l="1"/>
  <c r="G28" i="2" s="1"/>
  <c r="C16" i="2"/>
  <c r="C17" i="2"/>
  <c r="C15" i="2"/>
  <c r="E45" i="2"/>
  <c r="E38" i="2"/>
  <c r="G57" i="2"/>
  <c r="G58" i="2" s="1"/>
  <c r="E9" i="1" s="1"/>
  <c r="H21" i="2"/>
  <c r="I21" i="2"/>
  <c r="C12" i="2" s="1"/>
  <c r="E46" i="2"/>
  <c r="I24" i="2"/>
  <c r="C14" i="2" s="1"/>
  <c r="C18" i="2" l="1"/>
  <c r="C30" i="2" s="1"/>
  <c r="H38" i="2"/>
  <c r="G38" i="2"/>
  <c r="H45" i="2"/>
  <c r="G45" i="2"/>
  <c r="I45" i="2" s="1"/>
  <c r="G46" i="2"/>
  <c r="H46" i="2"/>
  <c r="I38" i="2" l="1"/>
  <c r="B40" i="2" s="1"/>
  <c r="E7" i="1"/>
  <c r="I46" i="2"/>
  <c r="K47" i="2"/>
  <c r="C50" i="2" l="1"/>
  <c r="C8" i="1" s="1"/>
  <c r="E8" i="1" s="1"/>
  <c r="C35" i="1"/>
  <c r="C44" i="1" s="1"/>
  <c r="C46" i="1" s="1"/>
  <c r="E35" i="1"/>
  <c r="E44" i="1" s="1"/>
  <c r="E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McGonagle</author>
  </authors>
  <commentList>
    <comment ref="C38" authorId="0" shapeId="0" xr:uid="{0227E2D8-4307-4E3F-9AED-4AF295B4556C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P1-P5 meals are free (2 pupils are P1)</t>
        </r>
      </text>
    </comment>
    <comment ref="D38" authorId="0" shapeId="0" xr:uid="{BE93453B-BD6D-4F6F-A026-7F69D8AB5810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P1-P5 meals are free (2 pupils are P1)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McGonagle</author>
  </authors>
  <commentList>
    <comment ref="A4" authorId="0" shapeId="0" xr:uid="{DD3D1AB9-16CA-4393-98D6-47098C05451D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Required for lookup to Roll Information</t>
        </r>
      </text>
    </comment>
    <comment ref="B4" authorId="0" shapeId="0" xr:uid="{9C0BD566-7110-4A5F-81C7-3A9E7D2E709F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Required for lookup to roll information </t>
        </r>
      </text>
    </comment>
    <comment ref="C4" authorId="0" shapeId="0" xr:uid="{C0450843-909A-49B3-A5AF-BD9CE453D566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Required for lookup to Roll Information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Short</author>
    <author>Jennifer McGonagle</author>
  </authors>
  <commentList>
    <comment ref="G9" authorId="0" shapeId="0" xr:uid="{295A5194-BE45-43DE-B167-9CD5619A721E}">
      <text>
        <r>
          <rPr>
            <b/>
            <sz val="9"/>
            <color indexed="81"/>
            <rFont val="Tahoma"/>
            <family val="2"/>
          </rPr>
          <t>Julia Short:</t>
        </r>
        <r>
          <rPr>
            <sz val="9"/>
            <color indexed="81"/>
            <rFont val="Tahoma"/>
            <family val="2"/>
          </rPr>
          <t xml:space="preserve">
Assessors Site £7400, so eligible for 100% SBBS relief as their rateable value is less than £12000, so £0 NDR charged</t>
        </r>
      </text>
    </comment>
    <comment ref="B31" authorId="1" shapeId="0" xr:uid="{5656D83F-FE9F-4BE6-B718-303F2C4F5CC2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Below the threshold</t>
        </r>
      </text>
    </comment>
    <comment ref="B43" authorId="1" shapeId="0" xr:uid="{ACC10EFB-3132-4470-A7B9-26BD7B3E37A5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Below the threshold</t>
        </r>
      </text>
    </comment>
    <comment ref="E49" authorId="1" shapeId="0" xr:uid="{75F9793A-AB4E-4590-9FD2-845F5E20B25D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Enter current per capita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McGonagle</author>
  </authors>
  <commentList>
    <comment ref="A64" authorId="0" shapeId="0" xr:uid="{1A896E86-CB67-4C67-AFAD-2E19253BD6DA}">
      <text>
        <r>
          <rPr>
            <b/>
            <sz val="9"/>
            <color indexed="81"/>
            <rFont val="Tahoma"/>
            <family val="2"/>
          </rPr>
          <t>Jennifer McGonagle:</t>
        </r>
        <r>
          <rPr>
            <sz val="9"/>
            <color indexed="81"/>
            <rFont val="Tahoma"/>
            <family val="2"/>
          </rPr>
          <t xml:space="preserve">
Teaching less management time</t>
        </r>
      </text>
    </comment>
  </commentList>
</comments>
</file>

<file path=xl/sharedStrings.xml><?xml version="1.0" encoding="utf-8"?>
<sst xmlns="http://schemas.openxmlformats.org/spreadsheetml/2006/main" count="283" uniqueCount="224">
  <si>
    <t>Financial Template</t>
  </si>
  <si>
    <t>Table 1</t>
  </si>
  <si>
    <t>Column 1</t>
  </si>
  <si>
    <t>Column 2</t>
  </si>
  <si>
    <t>Column 3</t>
  </si>
  <si>
    <t>Column 4</t>
  </si>
  <si>
    <t>Column 5</t>
  </si>
  <si>
    <t>Column 6</t>
  </si>
  <si>
    <t>Column 7</t>
  </si>
  <si>
    <t>Row 1</t>
  </si>
  <si>
    <t>Table 2</t>
  </si>
  <si>
    <t>Row 2</t>
  </si>
  <si>
    <r>
      <rPr>
        <b/>
        <sz val="11"/>
        <color indexed="8"/>
        <rFont val="Calibri"/>
        <family val="2"/>
      </rPr>
      <t>Costs for full financial year (projected annual costs)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</si>
  <si>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Annual recurring savings </t>
    </r>
    <r>
      <rPr>
        <sz val="11"/>
        <color theme="1"/>
        <rFont val="Calibri"/>
        <family val="2"/>
        <scheme val="minor"/>
      </rPr>
      <t>(column 2 minus column 3)</t>
    </r>
  </si>
  <si>
    <t>Capital costs</t>
  </si>
  <si>
    <t>School proposed for closure</t>
  </si>
  <si>
    <t>Receiving school</t>
  </si>
  <si>
    <t>Row 3</t>
  </si>
  <si>
    <t>School costs</t>
  </si>
  <si>
    <t>Capital Life Cycle cost - note 7</t>
  </si>
  <si>
    <t>Row 4</t>
  </si>
  <si>
    <t>Third party contributions to capital costs</t>
  </si>
  <si>
    <t>Row 5</t>
  </si>
  <si>
    <t>Row 6</t>
  </si>
  <si>
    <t>support staff</t>
  </si>
  <si>
    <t>Row 7</t>
  </si>
  <si>
    <t>teaching staff training (CPD etc)</t>
  </si>
  <si>
    <t>Row 8</t>
  </si>
  <si>
    <t>support staff training</t>
  </si>
  <si>
    <t>Row 9</t>
  </si>
  <si>
    <t>Row 10</t>
  </si>
  <si>
    <t>Row 11</t>
  </si>
  <si>
    <t>Building costs:</t>
  </si>
  <si>
    <t>Row 12</t>
  </si>
  <si>
    <t>property insurance</t>
  </si>
  <si>
    <t>Table 3</t>
  </si>
  <si>
    <t>Row 13</t>
  </si>
  <si>
    <t>non domestic rates</t>
  </si>
  <si>
    <t>Annual Property costs incurred (moth-balling) until disposal</t>
  </si>
  <si>
    <t>Row 14</t>
  </si>
  <si>
    <t>water &amp; sewerage charges</t>
  </si>
  <si>
    <t>Row 15</t>
  </si>
  <si>
    <t>energy costs</t>
  </si>
  <si>
    <t>Row 16</t>
  </si>
  <si>
    <t>cleaning (contract or inhouse)</t>
  </si>
  <si>
    <t>Row 17</t>
  </si>
  <si>
    <t>building repair &amp; maintenance</t>
  </si>
  <si>
    <t>Row 18</t>
  </si>
  <si>
    <t>grounds maintenance</t>
  </si>
  <si>
    <t>Row 19</t>
  </si>
  <si>
    <t>security costs</t>
  </si>
  <si>
    <t>Row 20</t>
  </si>
  <si>
    <t>revenue costs arising from capital</t>
  </si>
  <si>
    <t>Row 21</t>
  </si>
  <si>
    <t>other</t>
  </si>
  <si>
    <t>Row 22</t>
  </si>
  <si>
    <t>facilities management costs</t>
  </si>
  <si>
    <t>Row 23</t>
  </si>
  <si>
    <t>School operational costs:</t>
  </si>
  <si>
    <t>Row 24</t>
  </si>
  <si>
    <t>learning materials</t>
  </si>
  <si>
    <t>TOTAL ANNUAL COST UNTIL DISPOSAL</t>
  </si>
  <si>
    <t>Row 25</t>
  </si>
  <si>
    <t>Row 26</t>
  </si>
  <si>
    <t>SQA costs</t>
  </si>
  <si>
    <t>Row 27</t>
  </si>
  <si>
    <t>other school operational costs (e.g. licences)</t>
  </si>
  <si>
    <t>Row 28</t>
  </si>
  <si>
    <t>Row 29</t>
  </si>
  <si>
    <t>Table 4</t>
  </si>
  <si>
    <t>Row 30</t>
  </si>
  <si>
    <t xml:space="preserve">home to school </t>
  </si>
  <si>
    <t>Non-recurring revenue costs</t>
  </si>
  <si>
    <t>Row 31</t>
  </si>
  <si>
    <t>other pupil transport costs</t>
  </si>
  <si>
    <t>Row 32</t>
  </si>
  <si>
    <t xml:space="preserve">staff travel </t>
  </si>
  <si>
    <t>TOTAL NON-RECURRING REVENUE COSTS</t>
  </si>
  <si>
    <t>Row 33</t>
  </si>
  <si>
    <t>SCHOOL COSTS SUB-TOTAL</t>
  </si>
  <si>
    <t>Row 34</t>
  </si>
  <si>
    <t>Row 35</t>
  </si>
  <si>
    <t>Income:</t>
  </si>
  <si>
    <t>Row 36</t>
  </si>
  <si>
    <t>Sale of meals</t>
  </si>
  <si>
    <t>Table 5</t>
  </si>
  <si>
    <t>Row 37</t>
  </si>
  <si>
    <t>Lets</t>
  </si>
  <si>
    <r>
      <rPr>
        <b/>
        <sz val="11"/>
        <color indexed="8"/>
        <rFont val="Calibri"/>
        <family val="2"/>
      </rPr>
      <t>Impact on GAE</t>
    </r>
    <r>
      <rPr>
        <sz val="11"/>
        <color theme="1"/>
        <rFont val="Calibri"/>
        <family val="2"/>
        <scheme val="minor"/>
      </rPr>
      <t xml:space="preserve"> - note 5</t>
    </r>
  </si>
  <si>
    <t>Row 38</t>
  </si>
  <si>
    <t>External care provider</t>
  </si>
  <si>
    <t>Row 39</t>
  </si>
  <si>
    <t xml:space="preserve">Other  </t>
  </si>
  <si>
    <t>GAE IMPACT</t>
  </si>
  <si>
    <t>Row 40</t>
  </si>
  <si>
    <t>SCHOOL INCOME SUB-TOTAL</t>
  </si>
  <si>
    <t>Row 41</t>
  </si>
  <si>
    <t>Row 42</t>
  </si>
  <si>
    <t>TOTAL COSTS MINUS INCOME FOR SCHOOL</t>
  </si>
  <si>
    <t>Row 43</t>
  </si>
  <si>
    <t>Row 44</t>
  </si>
  <si>
    <t>UNIT COST PER PUPIL PER YEAR</t>
  </si>
  <si>
    <t xml:space="preserve"> fte entered into 23/24 budget working paper </t>
  </si>
  <si>
    <t>Roll Entitlement</t>
  </si>
  <si>
    <t>FTE</t>
  </si>
  <si>
    <t>£</t>
  </si>
  <si>
    <t>Head Teacher</t>
  </si>
  <si>
    <t>Principal Teacher</t>
  </si>
  <si>
    <t>DHT</t>
  </si>
  <si>
    <t>Additional Agreed</t>
  </si>
  <si>
    <t>Main Grade</t>
  </si>
  <si>
    <t>Management Time</t>
  </si>
  <si>
    <t>Total</t>
  </si>
  <si>
    <t>Post</t>
  </si>
  <si>
    <t>Employee Contract Hours</t>
  </si>
  <si>
    <t>Emp Grade Point Value</t>
  </si>
  <si>
    <t>Basic Salary</t>
  </si>
  <si>
    <t>NI</t>
  </si>
  <si>
    <t>SA</t>
  </si>
  <si>
    <t>AS</t>
  </si>
  <si>
    <t>Total Cost</t>
  </si>
  <si>
    <t>Head Teacher (5)</t>
  </si>
  <si>
    <t>Princal Teacher (1)</t>
  </si>
  <si>
    <t>Teacher (5)</t>
  </si>
  <si>
    <t>DHT (3)</t>
  </si>
  <si>
    <t>CCR</t>
  </si>
  <si>
    <t>30 mins per day = 0.1 fte per week for 1 fte</t>
  </si>
  <si>
    <t>Teaching Staff Total</t>
  </si>
  <si>
    <t>Non Teaching Staff</t>
  </si>
  <si>
    <t>hours of clerical support</t>
  </si>
  <si>
    <t>Post Ldesc</t>
  </si>
  <si>
    <t>Emp GP Value For Ledger</t>
  </si>
  <si>
    <t>Clerical Assistant 2 (Schools)</t>
  </si>
  <si>
    <t>Total Clerical Cost</t>
  </si>
  <si>
    <t>Nursery Staff Required</t>
  </si>
  <si>
    <t>Weekly Hours</t>
  </si>
  <si>
    <t>Annual Cost based on Entitlemet</t>
  </si>
  <si>
    <t>Early Years Practitioner 2 (Qualified)</t>
  </si>
  <si>
    <t>Supp Worker (Early Learning &amp; Childcare)</t>
  </si>
  <si>
    <t>Total Nursery Staff Cost</t>
  </si>
  <si>
    <t>Non Teaching Staff Total</t>
  </si>
  <si>
    <t>Training/CPD</t>
  </si>
  <si>
    <t>Roll based allocation (£1.90 per Pupil based on estimated allocation for 23/24)</t>
  </si>
  <si>
    <t>Training/CPD Total</t>
  </si>
  <si>
    <t>Supply</t>
  </si>
  <si>
    <t xml:space="preserve">Cumulative Savings </t>
  </si>
  <si>
    <t>Fixed Amount per School where roll is less than 50</t>
  </si>
  <si>
    <t>Building Costs</t>
  </si>
  <si>
    <t>CLASS</t>
  </si>
  <si>
    <t>PROP REF</t>
  </si>
  <si>
    <t>LOCATION</t>
  </si>
  <si>
    <t>1st Half</t>
  </si>
  <si>
    <t>2nd Half</t>
  </si>
  <si>
    <t>SUM INSURED</t>
  </si>
  <si>
    <t>A</t>
  </si>
  <si>
    <t>Extract from Colin MacKenzie insurance spreadsheet 23/24</t>
  </si>
  <si>
    <t>Based on current rates charge</t>
  </si>
  <si>
    <t>(email sent to finance)</t>
  </si>
  <si>
    <t>Cost Centre</t>
  </si>
  <si>
    <t>CC Description</t>
  </si>
  <si>
    <t>Exp Head</t>
  </si>
  <si>
    <t>EH Description</t>
  </si>
  <si>
    <t>Glcode</t>
  </si>
  <si>
    <t>Year</t>
  </si>
  <si>
    <t>Period</t>
  </si>
  <si>
    <t>Budget Full Current Year</t>
  </si>
  <si>
    <t>Budget YTD</t>
  </si>
  <si>
    <t>Actuals Period</t>
  </si>
  <si>
    <t>Actuals YTD</t>
  </si>
  <si>
    <t>Commitments</t>
  </si>
  <si>
    <t>Actuals YTD plus Commitments</t>
  </si>
  <si>
    <t>Variance</t>
  </si>
  <si>
    <t>Previous Year Actuals</t>
  </si>
  <si>
    <t>Cleaning</t>
  </si>
  <si>
    <t>Cleaning Operative (Living wage)</t>
  </si>
  <si>
    <t>Hrly rate</t>
  </si>
  <si>
    <t>info to come from CCFM - Ian Jackson will request &amp; send on to us</t>
  </si>
  <si>
    <t>Annual Hours</t>
  </si>
  <si>
    <t>Basic Pay</t>
  </si>
  <si>
    <t>AL</t>
  </si>
  <si>
    <t>Facilities Management</t>
  </si>
  <si>
    <t>HC04</t>
  </si>
  <si>
    <t>Costs (during the period of Mothball)</t>
  </si>
  <si>
    <t>(this cost it neglible as the HT is already employed as part of a cluster so no additional cost)</t>
  </si>
  <si>
    <t>Catering Equipment</t>
  </si>
  <si>
    <t>If Roll increase by 6 hrs then this could mean an extra 1 hr clerical time as it could take them into a new band</t>
  </si>
  <si>
    <t>No change expected</t>
  </si>
  <si>
    <t>Entered roll of plus 6 in per capita workings 23/24</t>
  </si>
  <si>
    <t>Increased Teacher numbers by 1 fte in working paper with a new GM class of 6 Pupils</t>
  </si>
  <si>
    <t xml:space="preserve">Employee costs </t>
  </si>
  <si>
    <t xml:space="preserve">facilities management costs </t>
  </si>
  <si>
    <t xml:space="preserve">Transport costs: </t>
  </si>
  <si>
    <t>SA (new rate 26%)</t>
  </si>
  <si>
    <t>Current revenue costs for Closure of St Columba NS ONLY retain Caol NS on same Campus</t>
  </si>
  <si>
    <t>EYP requirements</t>
  </si>
  <si>
    <t>Early Years Practioner 2 (Qualified)</t>
  </si>
  <si>
    <t>EM/GM</t>
  </si>
  <si>
    <t>PS Cost Centre</t>
  </si>
  <si>
    <t>PS CC Description</t>
  </si>
  <si>
    <t>CC</t>
  </si>
  <si>
    <t>Integra</t>
  </si>
  <si>
    <t>CS Ref</t>
  </si>
  <si>
    <t>Roll</t>
  </si>
  <si>
    <t>Per Capita</t>
  </si>
  <si>
    <t>Groceries</t>
  </si>
  <si>
    <t>EM</t>
  </si>
  <si>
    <t>1010093A10</t>
  </si>
  <si>
    <t>St Columba's Primary</t>
  </si>
  <si>
    <t>1012093A10</t>
  </si>
  <si>
    <t>CS2003013558</t>
  </si>
  <si>
    <t>St Columba’s RC Nursery</t>
  </si>
  <si>
    <t>within Caol Campus</t>
  </si>
  <si>
    <t>water &amp; sewerage charges - within Caol Campus</t>
  </si>
  <si>
    <t xml:space="preserve"> there maybe an effect on the energy costs but this would be unknown </t>
  </si>
  <si>
    <t xml:space="preserve">within Caol Campus </t>
  </si>
  <si>
    <t>building repair &amp; maintenance - within Caol Campus</t>
  </si>
  <si>
    <t>Within Caol Campus - St Columba is mothballed, there is already Nursery Provision within this Campus - Caol Nursery, the effect on cleaning and FM is not expected to have a cost associated with it</t>
  </si>
  <si>
    <t>St Columba Nursery</t>
  </si>
  <si>
    <t xml:space="preserve">This is a nursery so no costs associated </t>
  </si>
  <si>
    <t>Return Miles Caol to Inverness</t>
  </si>
  <si>
    <t>Staff Travel - Nursery Provsion</t>
  </si>
  <si>
    <t>Note: Should this provsion re-open it would require 2 EYP posts, school roll based on 6 pupils</t>
  </si>
  <si>
    <r>
      <rPr>
        <b/>
        <sz val="11"/>
        <color indexed="8"/>
        <rFont val="Calibri"/>
        <family val="2"/>
      </rPr>
      <t>Name of School</t>
    </r>
    <r>
      <rPr>
        <sz val="11"/>
        <color theme="1"/>
        <rFont val="Calibri"/>
        <family val="2"/>
        <scheme val="minor"/>
      </rPr>
      <t xml:space="preserve">
St Columba NS</t>
    </r>
    <r>
      <rPr>
        <sz val="11"/>
        <color rgb="FFFF0000"/>
        <rFont val="Calibri"/>
        <family val="2"/>
        <scheme val="minor"/>
      </rPr>
      <t xml:space="preserve"> ( Caol NS on same Campus would remain operational)</t>
    </r>
  </si>
  <si>
    <t xml:space="preserve">Supply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</si>
</sst>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###,##0.0000;\-###,##0.0000;###,##0.0000"/>
    <numFmt numFmtId="167" formatCode="###,##0.00;\-###,##0.00;###,##0.00"/>
    <numFmt numFmtId="168" formatCode="#,##0.0_);\(#,##0.0\)"/>
    <numFmt numFmtId="169" formatCode="&quot;£&quot;#,##0.00"/>
    <numFmt numFmtId="170" formatCode="&quot;£&quot;#,##0"/>
    <numFmt numFmtId="171" formatCode="#,##0;\(#,##0\)"/>
    <numFmt numFmtId="172" formatCode="#,##0.00;\(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8"/>
      <color rgb="FFFFFFFE"/>
      <name val="Arial"/>
      <family val="2"/>
    </font>
    <font>
      <sz val="11"/>
      <color rgb="FF000001"/>
      <name val="Arial"/>
      <family val="2"/>
    </font>
    <font>
      <sz val="10"/>
      <name val="Arial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5598B"/>
      </patternFill>
    </fill>
    <fill>
      <patternFill patternType="solid">
        <fgColor rgb="FFF4F4F4"/>
      </patternFill>
    </fill>
    <fill>
      <patternFill patternType="solid">
        <fgColor rgb="FFEAEAEA"/>
      </patternFill>
    </fill>
    <fill>
      <patternFill patternType="solid">
        <fgColor rgb="FF99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/>
  </cellStyleXfs>
  <cellXfs count="15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0" borderId="4" xfId="0" applyBorder="1"/>
    <xf numFmtId="5" fontId="0" fillId="0" borderId="4" xfId="1" applyNumberFormat="1" applyFont="1" applyBorder="1"/>
    <xf numFmtId="0" fontId="6" fillId="0" borderId="4" xfId="0" applyFont="1" applyBorder="1"/>
    <xf numFmtId="0" fontId="0" fillId="2" borderId="4" xfId="0" applyFill="1" applyBorder="1"/>
    <xf numFmtId="6" fontId="0" fillId="0" borderId="4" xfId="0" applyNumberFormat="1" applyBorder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/>
    <xf numFmtId="6" fontId="0" fillId="0" borderId="7" xfId="0" applyNumberFormat="1" applyBorder="1"/>
    <xf numFmtId="0" fontId="0" fillId="0" borderId="8" xfId="0" applyBorder="1"/>
    <xf numFmtId="0" fontId="2" fillId="0" borderId="4" xfId="0" applyFont="1" applyBorder="1"/>
    <xf numFmtId="6" fontId="2" fillId="0" borderId="4" xfId="0" applyNumberFormat="1" applyFont="1" applyBorder="1"/>
    <xf numFmtId="6" fontId="0" fillId="0" borderId="9" xfId="1" applyNumberFormat="1" applyFont="1" applyBorder="1"/>
    <xf numFmtId="6" fontId="2" fillId="0" borderId="1" xfId="0" applyNumberFormat="1" applyFont="1" applyBorder="1"/>
    <xf numFmtId="6" fontId="2" fillId="0" borderId="9" xfId="0" applyNumberFormat="1" applyFont="1" applyBorder="1"/>
    <xf numFmtId="164" fontId="0" fillId="0" borderId="4" xfId="1" applyNumberFormat="1" applyFont="1" applyBorder="1" applyAlignment="1"/>
    <xf numFmtId="0" fontId="10" fillId="3" borderId="0" xfId="0" applyFont="1" applyFill="1"/>
    <xf numFmtId="0" fontId="0" fillId="3" borderId="0" xfId="0" applyFill="1"/>
    <xf numFmtId="0" fontId="10" fillId="0" borderId="0" xfId="0" applyFont="1"/>
    <xf numFmtId="43" fontId="2" fillId="3" borderId="0" xfId="0" applyNumberFormat="1" applyFont="1" applyFill="1"/>
    <xf numFmtId="164" fontId="1" fillId="0" borderId="0" xfId="1" applyNumberFormat="1" applyFont="1"/>
    <xf numFmtId="0" fontId="9" fillId="0" borderId="0" xfId="0" applyFont="1"/>
    <xf numFmtId="8" fontId="0" fillId="0" borderId="0" xfId="0" applyNumberFormat="1"/>
    <xf numFmtId="164" fontId="1" fillId="0" borderId="0" xfId="1" applyNumberFormat="1" applyFont="1" applyFill="1"/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/>
    <xf numFmtId="164" fontId="2" fillId="0" borderId="0" xfId="0" applyNumberFormat="1" applyFont="1"/>
    <xf numFmtId="0" fontId="2" fillId="0" borderId="10" xfId="0" applyFont="1" applyBorder="1"/>
    <xf numFmtId="43" fontId="2" fillId="0" borderId="10" xfId="1" applyFont="1" applyBorder="1"/>
    <xf numFmtId="164" fontId="2" fillId="0" borderId="10" xfId="1" applyNumberFormat="1" applyFont="1" applyBorder="1"/>
    <xf numFmtId="0" fontId="11" fillId="5" borderId="4" xfId="0" applyFont="1" applyFill="1" applyBorder="1" applyAlignment="1">
      <alignment horizontal="center" vertical="top" wrapText="1"/>
    </xf>
    <xf numFmtId="164" fontId="11" fillId="5" borderId="4" xfId="1" applyNumberFormat="1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horizontal="center" vertical="top" wrapText="1"/>
    </xf>
    <xf numFmtId="0" fontId="11" fillId="7" borderId="4" xfId="0" applyFont="1" applyFill="1" applyBorder="1" applyAlignment="1">
      <alignment horizontal="center" vertical="top" wrapText="1"/>
    </xf>
    <xf numFmtId="165" fontId="12" fillId="5" borderId="4" xfId="1" applyNumberFormat="1" applyFont="1" applyFill="1" applyBorder="1" applyAlignment="1">
      <alignment horizontal="right" vertical="top"/>
    </xf>
    <xf numFmtId="164" fontId="12" fillId="5" borderId="4" xfId="1" applyNumberFormat="1" applyFont="1" applyFill="1" applyBorder="1" applyAlignment="1">
      <alignment horizontal="right" vertical="top"/>
    </xf>
    <xf numFmtId="164" fontId="1" fillId="8" borderId="4" xfId="1" applyNumberFormat="1" applyFont="1" applyFill="1" applyBorder="1"/>
    <xf numFmtId="164" fontId="2" fillId="9" borderId="4" xfId="1" applyNumberFormat="1" applyFont="1" applyFill="1" applyBorder="1"/>
    <xf numFmtId="164" fontId="2" fillId="0" borderId="4" xfId="1" applyNumberFormat="1" applyFont="1" applyBorder="1"/>
    <xf numFmtId="164" fontId="1" fillId="0" borderId="4" xfId="1" applyNumberFormat="1" applyFont="1" applyBorder="1"/>
    <xf numFmtId="2" fontId="0" fillId="0" borderId="0" xfId="0" applyNumberFormat="1"/>
    <xf numFmtId="164" fontId="2" fillId="10" borderId="10" xfId="1" applyNumberFormat="1" applyFont="1" applyFill="1" applyBorder="1"/>
    <xf numFmtId="0" fontId="2" fillId="3" borderId="10" xfId="0" applyFont="1" applyFill="1" applyBorder="1"/>
    <xf numFmtId="2" fontId="2" fillId="3" borderId="10" xfId="0" applyNumberFormat="1" applyFont="1" applyFill="1" applyBorder="1"/>
    <xf numFmtId="164" fontId="2" fillId="3" borderId="10" xfId="1" applyNumberFormat="1" applyFont="1" applyFill="1" applyBorder="1"/>
    <xf numFmtId="166" fontId="13" fillId="5" borderId="0" xfId="0" applyNumberFormat="1" applyFont="1" applyFill="1" applyAlignment="1">
      <alignment horizontal="right" vertical="top"/>
    </xf>
    <xf numFmtId="0" fontId="0" fillId="4" borderId="10" xfId="0" applyFill="1" applyBorder="1"/>
    <xf numFmtId="164" fontId="0" fillId="4" borderId="10" xfId="0" applyNumberFormat="1" applyFill="1" applyBorder="1"/>
    <xf numFmtId="43" fontId="0" fillId="0" borderId="0" xfId="0" applyNumberFormat="1"/>
    <xf numFmtId="164" fontId="11" fillId="6" borderId="4" xfId="1" applyNumberFormat="1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left" vertical="top"/>
    </xf>
    <xf numFmtId="164" fontId="13" fillId="5" borderId="11" xfId="1" applyNumberFormat="1" applyFont="1" applyFill="1" applyBorder="1" applyAlignment="1">
      <alignment horizontal="right" vertical="top"/>
    </xf>
    <xf numFmtId="0" fontId="13" fillId="5" borderId="11" xfId="0" applyFont="1" applyFill="1" applyBorder="1" applyAlignment="1">
      <alignment horizontal="right" vertical="top"/>
    </xf>
    <xf numFmtId="167" fontId="13" fillId="6" borderId="11" xfId="0" applyNumberFormat="1" applyFont="1" applyFill="1" applyBorder="1" applyAlignment="1">
      <alignment horizontal="right" vertical="top"/>
    </xf>
    <xf numFmtId="164" fontId="1" fillId="0" borderId="0" xfId="1" applyNumberFormat="1" applyFont="1" applyBorder="1"/>
    <xf numFmtId="0" fontId="2" fillId="4" borderId="10" xfId="0" applyFont="1" applyFill="1" applyBorder="1"/>
    <xf numFmtId="164" fontId="2" fillId="4" borderId="10" xfId="1" applyNumberFormat="1" applyFont="1" applyFill="1" applyBorder="1"/>
    <xf numFmtId="164" fontId="1" fillId="4" borderId="10" xfId="1" applyNumberFormat="1" applyFont="1" applyFill="1" applyBorder="1"/>
    <xf numFmtId="1" fontId="0" fillId="0" borderId="0" xfId="0" applyNumberFormat="1"/>
    <xf numFmtId="1" fontId="2" fillId="3" borderId="10" xfId="0" applyNumberFormat="1" applyFont="1" applyFill="1" applyBorder="1"/>
    <xf numFmtId="164" fontId="14" fillId="3" borderId="10" xfId="1" applyNumberFormat="1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8" fillId="0" borderId="0" xfId="0" applyFont="1"/>
    <xf numFmtId="0" fontId="19" fillId="11" borderId="9" xfId="0" applyFont="1" applyFill="1" applyBorder="1" applyAlignment="1">
      <alignment horizontal="center"/>
    </xf>
    <xf numFmtId="0" fontId="19" fillId="11" borderId="12" xfId="0" applyFont="1" applyFill="1" applyBorder="1" applyAlignment="1">
      <alignment horizontal="center"/>
    </xf>
    <xf numFmtId="0" fontId="19" fillId="11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168" fontId="19" fillId="11" borderId="9" xfId="0" applyNumberFormat="1" applyFont="1" applyFill="1" applyBorder="1" applyAlignment="1" applyProtection="1">
      <alignment horizontal="center"/>
      <protection locked="0"/>
    </xf>
    <xf numFmtId="169" fontId="19" fillId="0" borderId="9" xfId="0" applyNumberFormat="1" applyFont="1" applyBorder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70" fontId="20" fillId="0" borderId="18" xfId="0" applyNumberFormat="1" applyFont="1" applyBorder="1" applyAlignment="1" applyProtection="1">
      <alignment horizontal="right"/>
      <protection locked="0"/>
    </xf>
    <xf numFmtId="169" fontId="20" fillId="13" borderId="17" xfId="0" applyNumberFormat="1" applyFont="1" applyFill="1" applyBorder="1" applyAlignment="1" applyProtection="1">
      <alignment horizontal="right"/>
      <protection locked="0"/>
    </xf>
    <xf numFmtId="0" fontId="21" fillId="0" borderId="0" xfId="0" applyFont="1"/>
    <xf numFmtId="171" fontId="18" fillId="3" borderId="0" xfId="0" applyNumberFormat="1" applyFont="1" applyFill="1"/>
    <xf numFmtId="0" fontId="22" fillId="14" borderId="0" xfId="0" applyFont="1" applyFill="1" applyAlignment="1">
      <alignment horizontal="center" vertical="center" wrapText="1"/>
    </xf>
    <xf numFmtId="0" fontId="23" fillId="15" borderId="19" xfId="0" applyFont="1" applyFill="1" applyBorder="1" applyAlignment="1">
      <alignment horizontal="left" vertical="top" wrapText="1"/>
    </xf>
    <xf numFmtId="171" fontId="23" fillId="15" borderId="19" xfId="0" applyNumberFormat="1" applyFont="1" applyFill="1" applyBorder="1" applyAlignment="1">
      <alignment horizontal="right" vertical="top" wrapText="1"/>
    </xf>
    <xf numFmtId="172" fontId="23" fillId="15" borderId="19" xfId="0" applyNumberFormat="1" applyFont="1" applyFill="1" applyBorder="1" applyAlignment="1">
      <alignment horizontal="right" vertical="top" wrapText="1"/>
    </xf>
    <xf numFmtId="0" fontId="23" fillId="16" borderId="19" xfId="0" applyFont="1" applyFill="1" applyBorder="1" applyAlignment="1">
      <alignment horizontal="left" vertical="top" wrapText="1"/>
    </xf>
    <xf numFmtId="171" fontId="23" fillId="16" borderId="19" xfId="0" applyNumberFormat="1" applyFont="1" applyFill="1" applyBorder="1" applyAlignment="1">
      <alignment horizontal="right" vertical="top" wrapText="1"/>
    </xf>
    <xf numFmtId="172" fontId="23" fillId="16" borderId="19" xfId="0" applyNumberFormat="1" applyFont="1" applyFill="1" applyBorder="1" applyAlignment="1">
      <alignment horizontal="right" vertical="top" wrapText="1"/>
    </xf>
    <xf numFmtId="172" fontId="0" fillId="0" borderId="0" xfId="0" applyNumberFormat="1"/>
    <xf numFmtId="0" fontId="17" fillId="0" borderId="0" xfId="0" applyFont="1"/>
    <xf numFmtId="2" fontId="18" fillId="0" borderId="0" xfId="0" applyNumberFormat="1" applyFont="1"/>
    <xf numFmtId="0" fontId="6" fillId="0" borderId="0" xfId="0" applyFont="1" applyAlignment="1">
      <alignment vertical="center"/>
    </xf>
    <xf numFmtId="164" fontId="18" fillId="0" borderId="0" xfId="1" applyNumberFormat="1" applyFont="1"/>
    <xf numFmtId="0" fontId="17" fillId="3" borderId="10" xfId="0" applyFont="1" applyFill="1" applyBorder="1"/>
    <xf numFmtId="164" fontId="17" fillId="3" borderId="10" xfId="1" applyNumberFormat="1" applyFont="1" applyFill="1" applyBorder="1"/>
    <xf numFmtId="0" fontId="19" fillId="0" borderId="0" xfId="0" applyFont="1"/>
    <xf numFmtId="164" fontId="2" fillId="3" borderId="0" xfId="1" applyNumberFormat="1" applyFont="1" applyFill="1"/>
    <xf numFmtId="0" fontId="0" fillId="17" borderId="0" xfId="0" applyFill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0" xfId="2"/>
    <xf numFmtId="0" fontId="25" fillId="0" borderId="0" xfId="2" applyFont="1"/>
    <xf numFmtId="164" fontId="0" fillId="0" borderId="9" xfId="1" applyNumberFormat="1" applyFont="1" applyBorder="1"/>
    <xf numFmtId="0" fontId="0" fillId="18" borderId="0" xfId="0" applyFill="1"/>
    <xf numFmtId="49" fontId="0" fillId="0" borderId="0" xfId="0" applyNumberFormat="1"/>
    <xf numFmtId="3" fontId="26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0" fontId="17" fillId="19" borderId="10" xfId="0" applyFont="1" applyFill="1" applyBorder="1" applyAlignment="1">
      <alignment vertical="center" wrapText="1"/>
    </xf>
    <xf numFmtId="0" fontId="17" fillId="19" borderId="10" xfId="0" applyFont="1" applyFill="1" applyBorder="1" applyAlignment="1">
      <alignment vertical="center"/>
    </xf>
    <xf numFmtId="3" fontId="27" fillId="19" borderId="10" xfId="0" applyNumberFormat="1" applyFont="1" applyFill="1" applyBorder="1" applyAlignment="1">
      <alignment horizontal="center" vertical="center" wrapText="1"/>
    </xf>
    <xf numFmtId="3" fontId="17" fillId="20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0" fillId="0" borderId="4" xfId="0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/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/>
  </cellXfs>
  <cellStyles count="3">
    <cellStyle name="Comma" xfId="1" builtinId="3"/>
    <cellStyle name="Normal" xfId="0" builtinId="0"/>
    <cellStyle name="Normal 2" xfId="2" xr:uid="{1898CCC9-16FB-4A3E-A5C9-20ED05159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6482-3CFD-42D2-8AAD-BD9E58D3A16C}">
  <dimension ref="A1:AB56"/>
  <sheetViews>
    <sheetView topLeftCell="A2" workbookViewId="0">
      <selection activeCell="G10" sqref="G10"/>
    </sheetView>
  </sheetViews>
  <sheetFormatPr defaultRowHeight="15" x14ac:dyDescent="0.25"/>
  <cols>
    <col min="1" max="1" width="24.42578125" customWidth="1"/>
    <col min="2" max="2" width="44" bestFit="1" customWidth="1"/>
    <col min="3" max="3" width="17.7109375" customWidth="1"/>
    <col min="4" max="4" width="18.42578125" customWidth="1"/>
    <col min="5" max="5" width="17.42578125" customWidth="1"/>
    <col min="8" max="11" width="0" hidden="1" customWidth="1"/>
    <col min="12" max="12" width="9.140625" hidden="1" customWidth="1"/>
    <col min="13" max="13" width="14.42578125" hidden="1" customWidth="1"/>
  </cols>
  <sheetData>
    <row r="1" spans="1:28" ht="21" x14ac:dyDescent="0.35">
      <c r="A1" s="1" t="s">
        <v>0</v>
      </c>
    </row>
    <row r="2" spans="1:28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2"/>
      <c r="H2" s="130" t="s">
        <v>6</v>
      </c>
      <c r="I2" s="130"/>
      <c r="J2" s="130"/>
      <c r="K2" s="130"/>
      <c r="L2" s="3" t="s">
        <v>7</v>
      </c>
      <c r="M2" s="3" t="s">
        <v>8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35.1" customHeight="1" x14ac:dyDescent="0.25">
      <c r="A3" s="4" t="s">
        <v>9</v>
      </c>
      <c r="B3" s="135" t="s">
        <v>193</v>
      </c>
      <c r="C3" s="136"/>
      <c r="D3" s="136"/>
      <c r="E3" s="137"/>
      <c r="F3" s="5"/>
      <c r="G3" s="5"/>
      <c r="H3" s="131" t="s">
        <v>10</v>
      </c>
      <c r="I3" s="132"/>
      <c r="J3" s="132"/>
      <c r="K3" s="132"/>
      <c r="L3" s="132"/>
      <c r="M3" s="13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75" x14ac:dyDescent="0.25">
      <c r="A4" s="4" t="s">
        <v>11</v>
      </c>
      <c r="B4" s="113" t="s">
        <v>222</v>
      </c>
      <c r="C4" s="114" t="s">
        <v>12</v>
      </c>
      <c r="D4" s="115" t="s">
        <v>182</v>
      </c>
      <c r="E4" s="115" t="s">
        <v>13</v>
      </c>
      <c r="F4" s="4"/>
      <c r="G4" s="4"/>
      <c r="H4" s="133" t="s">
        <v>14</v>
      </c>
      <c r="I4" s="134"/>
      <c r="J4" s="134"/>
      <c r="K4" s="134"/>
      <c r="L4" s="7" t="s">
        <v>15</v>
      </c>
      <c r="M4" s="8" t="s">
        <v>16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x14ac:dyDescent="0.25">
      <c r="A5" s="4" t="s">
        <v>17</v>
      </c>
      <c r="B5" s="9" t="s">
        <v>18</v>
      </c>
      <c r="C5" s="10"/>
      <c r="D5" s="11"/>
      <c r="E5" s="11"/>
      <c r="F5" s="4"/>
      <c r="G5" s="4"/>
      <c r="H5" s="129" t="s">
        <v>19</v>
      </c>
      <c r="I5" s="129"/>
      <c r="J5" s="129"/>
      <c r="K5" s="129"/>
      <c r="L5" s="13"/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x14ac:dyDescent="0.25">
      <c r="A6" s="4" t="s">
        <v>20</v>
      </c>
      <c r="B6" s="14" t="s">
        <v>189</v>
      </c>
      <c r="C6" s="15"/>
      <c r="D6" s="15"/>
      <c r="E6" s="15"/>
      <c r="H6" s="12" t="s">
        <v>21</v>
      </c>
      <c r="I6" s="12"/>
      <c r="J6" s="12"/>
      <c r="K6" s="12"/>
      <c r="L6" s="12"/>
      <c r="M6" s="12"/>
    </row>
    <row r="7" spans="1:28" x14ac:dyDescent="0.25">
      <c r="A7" s="4" t="s">
        <v>22</v>
      </c>
      <c r="B7" s="12" t="s">
        <v>195</v>
      </c>
      <c r="C7" s="16">
        <f>'Employee Costs'!K45</f>
        <v>59264.257283678322</v>
      </c>
      <c r="D7" s="16">
        <v>0</v>
      </c>
      <c r="E7" s="16">
        <f>C7-D7</f>
        <v>59264.257283678322</v>
      </c>
      <c r="H7" s="141"/>
      <c r="I7" s="142"/>
      <c r="J7" s="142"/>
      <c r="K7" s="142"/>
    </row>
    <row r="8" spans="1:28" x14ac:dyDescent="0.25">
      <c r="A8" s="4" t="s">
        <v>23</v>
      </c>
      <c r="B8" s="12" t="s">
        <v>24</v>
      </c>
      <c r="C8" s="16">
        <f>'Employee Costs'!C50</f>
        <v>0</v>
      </c>
      <c r="D8" s="16">
        <v>0</v>
      </c>
      <c r="E8" s="16">
        <f t="shared" ref="E8:E11" si="0">C8-D8</f>
        <v>0</v>
      </c>
    </row>
    <row r="9" spans="1:28" x14ac:dyDescent="0.25">
      <c r="A9" s="4" t="s">
        <v>25</v>
      </c>
      <c r="B9" s="12" t="s">
        <v>26</v>
      </c>
      <c r="C9" s="16">
        <v>0</v>
      </c>
      <c r="D9" s="16">
        <v>0</v>
      </c>
      <c r="E9" s="16">
        <f t="shared" si="0"/>
        <v>0</v>
      </c>
    </row>
    <row r="10" spans="1:28" x14ac:dyDescent="0.25">
      <c r="A10" s="4" t="s">
        <v>27</v>
      </c>
      <c r="B10" s="12" t="s">
        <v>28</v>
      </c>
      <c r="C10" s="16">
        <v>0</v>
      </c>
      <c r="D10" s="16">
        <v>0</v>
      </c>
      <c r="E10" s="16">
        <f t="shared" si="0"/>
        <v>0</v>
      </c>
    </row>
    <row r="11" spans="1:28" x14ac:dyDescent="0.25">
      <c r="A11" s="4" t="s">
        <v>29</v>
      </c>
      <c r="B11" s="12" t="s">
        <v>223</v>
      </c>
      <c r="C11" s="16">
        <v>0</v>
      </c>
      <c r="D11" s="16">
        <v>0</v>
      </c>
      <c r="E11" s="16">
        <f t="shared" si="0"/>
        <v>0</v>
      </c>
    </row>
    <row r="12" spans="1:28" x14ac:dyDescent="0.25">
      <c r="A12" s="4" t="s">
        <v>30</v>
      </c>
      <c r="B12" s="12"/>
      <c r="C12" s="12"/>
      <c r="D12" s="12"/>
      <c r="E12" s="12"/>
    </row>
    <row r="13" spans="1:28" x14ac:dyDescent="0.25">
      <c r="A13" s="4" t="s">
        <v>31</v>
      </c>
      <c r="B13" s="14" t="s">
        <v>32</v>
      </c>
      <c r="C13" s="15"/>
      <c r="D13" s="15"/>
      <c r="E13" s="15"/>
    </row>
    <row r="14" spans="1:28" x14ac:dyDescent="0.25">
      <c r="A14" s="4" t="s">
        <v>33</v>
      </c>
      <c r="B14" s="12" t="s">
        <v>34</v>
      </c>
      <c r="C14" s="16">
        <v>0</v>
      </c>
      <c r="D14" s="16">
        <f>'Buildings Costs'!G6</f>
        <v>0</v>
      </c>
      <c r="E14" s="16">
        <f t="shared" ref="E14:E23" si="1">C14-D14</f>
        <v>0</v>
      </c>
      <c r="H14" s="17" t="s">
        <v>35</v>
      </c>
    </row>
    <row r="15" spans="1:28" x14ac:dyDescent="0.25">
      <c r="A15" s="4" t="s">
        <v>36</v>
      </c>
      <c r="B15" s="12" t="s">
        <v>37</v>
      </c>
      <c r="C15" s="16">
        <v>0</v>
      </c>
      <c r="D15" s="16">
        <v>0</v>
      </c>
      <c r="E15" s="16">
        <f t="shared" si="1"/>
        <v>0</v>
      </c>
      <c r="H15" s="143" t="s">
        <v>38</v>
      </c>
      <c r="I15" s="144"/>
      <c r="J15" s="144"/>
      <c r="K15" s="144"/>
      <c r="L15" s="145"/>
    </row>
    <row r="16" spans="1:28" x14ac:dyDescent="0.25">
      <c r="A16" s="4" t="s">
        <v>39</v>
      </c>
      <c r="B16" s="12" t="s">
        <v>40</v>
      </c>
      <c r="C16" s="16">
        <v>0</v>
      </c>
      <c r="D16" s="16">
        <f>'Buildings Costs'!M16</f>
        <v>0</v>
      </c>
      <c r="E16" s="16">
        <f t="shared" si="1"/>
        <v>0</v>
      </c>
      <c r="H16" s="18" t="s">
        <v>34</v>
      </c>
      <c r="I16" s="19"/>
      <c r="J16" s="19"/>
      <c r="K16" s="20"/>
      <c r="L16" s="16">
        <f>'Buildings Costs'!G6</f>
        <v>0</v>
      </c>
    </row>
    <row r="17" spans="1:12" x14ac:dyDescent="0.25">
      <c r="A17" s="4" t="s">
        <v>41</v>
      </c>
      <c r="B17" s="12" t="s">
        <v>42</v>
      </c>
      <c r="C17" s="16">
        <v>0</v>
      </c>
      <c r="D17" s="16">
        <f>'Buildings Costs'!M22</f>
        <v>0</v>
      </c>
      <c r="E17" s="16">
        <f t="shared" si="1"/>
        <v>0</v>
      </c>
      <c r="H17" s="18" t="s">
        <v>37</v>
      </c>
      <c r="I17" s="19"/>
      <c r="J17" s="19"/>
      <c r="K17" s="20"/>
      <c r="L17" s="16">
        <f>C15</f>
        <v>0</v>
      </c>
    </row>
    <row r="18" spans="1:12" x14ac:dyDescent="0.25">
      <c r="A18" s="4" t="s">
        <v>43</v>
      </c>
      <c r="B18" s="12" t="s">
        <v>44</v>
      </c>
      <c r="C18" s="16">
        <v>0</v>
      </c>
      <c r="D18" s="16">
        <v>0</v>
      </c>
      <c r="E18" s="16">
        <f t="shared" si="1"/>
        <v>0</v>
      </c>
      <c r="H18" s="18" t="s">
        <v>40</v>
      </c>
      <c r="I18" s="19"/>
      <c r="J18" s="19"/>
      <c r="K18" s="20"/>
      <c r="L18" s="16">
        <f>'Buildings Costs'!M16</f>
        <v>0</v>
      </c>
    </row>
    <row r="19" spans="1:12" x14ac:dyDescent="0.25">
      <c r="A19" s="4" t="s">
        <v>45</v>
      </c>
      <c r="B19" s="12" t="s">
        <v>46</v>
      </c>
      <c r="C19" s="16">
        <f>'Buildings Costs'!E49</f>
        <v>0</v>
      </c>
      <c r="D19" s="16">
        <v>0</v>
      </c>
      <c r="E19" s="16">
        <f t="shared" si="1"/>
        <v>0</v>
      </c>
      <c r="H19" s="18" t="s">
        <v>42</v>
      </c>
      <c r="I19" s="19"/>
      <c r="J19" s="19"/>
      <c r="K19" s="20"/>
      <c r="L19" s="16">
        <f>'Buildings Costs'!M22</f>
        <v>0</v>
      </c>
    </row>
    <row r="20" spans="1:12" x14ac:dyDescent="0.25">
      <c r="A20" s="4" t="s">
        <v>47</v>
      </c>
      <c r="B20" s="12" t="s">
        <v>48</v>
      </c>
      <c r="C20" s="16">
        <v>0</v>
      </c>
      <c r="D20" s="16">
        <v>0</v>
      </c>
      <c r="E20" s="16">
        <f t="shared" si="1"/>
        <v>0</v>
      </c>
      <c r="H20" s="18" t="s">
        <v>44</v>
      </c>
      <c r="I20" s="19"/>
      <c r="J20" s="19"/>
      <c r="K20" s="20"/>
      <c r="L20" s="16">
        <v>0</v>
      </c>
    </row>
    <row r="21" spans="1:12" x14ac:dyDescent="0.25">
      <c r="A21" s="4" t="s">
        <v>49</v>
      </c>
      <c r="B21" s="12" t="s">
        <v>190</v>
      </c>
      <c r="C21" s="16">
        <v>0</v>
      </c>
      <c r="D21" s="16">
        <v>0</v>
      </c>
      <c r="E21" s="16">
        <f t="shared" si="1"/>
        <v>0</v>
      </c>
      <c r="H21" s="18" t="s">
        <v>50</v>
      </c>
      <c r="I21" s="19"/>
      <c r="J21" s="19"/>
      <c r="K21" s="20"/>
      <c r="L21" s="16">
        <v>0</v>
      </c>
    </row>
    <row r="22" spans="1:12" x14ac:dyDescent="0.25">
      <c r="A22" s="4" t="s">
        <v>51</v>
      </c>
      <c r="B22" s="12" t="s">
        <v>52</v>
      </c>
      <c r="C22" s="16">
        <v>0</v>
      </c>
      <c r="D22" s="16">
        <v>0</v>
      </c>
      <c r="E22" s="16">
        <f t="shared" si="1"/>
        <v>0</v>
      </c>
      <c r="H22" s="18" t="s">
        <v>46</v>
      </c>
      <c r="I22" s="19"/>
      <c r="J22" s="19"/>
      <c r="K22" s="20"/>
      <c r="L22" s="16">
        <v>0</v>
      </c>
    </row>
    <row r="23" spans="1:12" x14ac:dyDescent="0.25">
      <c r="A23" s="4" t="s">
        <v>53</v>
      </c>
      <c r="B23" s="12" t="s">
        <v>54</v>
      </c>
      <c r="C23" s="16">
        <v>0</v>
      </c>
      <c r="D23" s="16">
        <v>0</v>
      </c>
      <c r="E23" s="16">
        <f t="shared" si="1"/>
        <v>0</v>
      </c>
      <c r="H23" s="18" t="s">
        <v>48</v>
      </c>
      <c r="I23" s="19"/>
      <c r="J23" s="19"/>
      <c r="K23" s="20"/>
      <c r="L23" s="16">
        <v>0</v>
      </c>
    </row>
    <row r="24" spans="1:12" x14ac:dyDescent="0.25">
      <c r="A24" s="4" t="s">
        <v>55</v>
      </c>
      <c r="B24" s="12"/>
      <c r="C24" s="12"/>
      <c r="D24" s="12"/>
      <c r="E24" s="12"/>
      <c r="H24" s="146" t="s">
        <v>56</v>
      </c>
      <c r="I24" s="147"/>
      <c r="J24" s="147"/>
      <c r="K24" s="148"/>
      <c r="L24" s="16">
        <v>0</v>
      </c>
    </row>
    <row r="25" spans="1:12" x14ac:dyDescent="0.25">
      <c r="A25" s="4" t="s">
        <v>57</v>
      </c>
      <c r="B25" s="14" t="s">
        <v>58</v>
      </c>
      <c r="C25" s="15"/>
      <c r="D25" s="15"/>
      <c r="E25" s="15"/>
      <c r="H25" s="146" t="s">
        <v>54</v>
      </c>
      <c r="I25" s="147"/>
      <c r="J25" s="147"/>
      <c r="K25" s="148"/>
      <c r="L25" s="16">
        <v>0</v>
      </c>
    </row>
    <row r="26" spans="1:12" ht="15.75" thickBot="1" x14ac:dyDescent="0.3">
      <c r="A26" s="4" t="s">
        <v>59</v>
      </c>
      <c r="B26" s="12" t="s">
        <v>60</v>
      </c>
      <c r="C26" s="16">
        <f>'Operational Costs'!I5</f>
        <v>507</v>
      </c>
      <c r="D26" s="16">
        <v>0</v>
      </c>
      <c r="E26" s="16">
        <f t="shared" ref="E26:E29" si="2">C26-D26</f>
        <v>507</v>
      </c>
      <c r="H26" s="149" t="s">
        <v>61</v>
      </c>
      <c r="I26" s="150"/>
      <c r="J26" s="150"/>
      <c r="K26" s="151"/>
      <c r="L26" s="22">
        <f>SUM(L16:L25)</f>
        <v>0</v>
      </c>
    </row>
    <row r="27" spans="1:12" x14ac:dyDescent="0.25">
      <c r="A27" s="4" t="s">
        <v>62</v>
      </c>
      <c r="B27" s="12" t="s">
        <v>204</v>
      </c>
      <c r="C27" s="16">
        <f>'Operational Costs'!J5</f>
        <v>475</v>
      </c>
      <c r="D27" s="16">
        <v>0</v>
      </c>
      <c r="E27" s="16">
        <f t="shared" si="2"/>
        <v>475</v>
      </c>
    </row>
    <row r="28" spans="1:12" x14ac:dyDescent="0.25">
      <c r="A28" s="4" t="s">
        <v>63</v>
      </c>
      <c r="B28" s="12" t="s">
        <v>64</v>
      </c>
      <c r="C28" s="16">
        <v>0</v>
      </c>
      <c r="D28" s="16">
        <v>0</v>
      </c>
      <c r="E28" s="16">
        <f t="shared" si="2"/>
        <v>0</v>
      </c>
    </row>
    <row r="29" spans="1:12" x14ac:dyDescent="0.25">
      <c r="A29" s="4" t="s">
        <v>65</v>
      </c>
      <c r="B29" s="12" t="s">
        <v>66</v>
      </c>
      <c r="C29" s="16">
        <v>0</v>
      </c>
      <c r="D29" s="16">
        <v>0</v>
      </c>
      <c r="E29" s="16">
        <f t="shared" si="2"/>
        <v>0</v>
      </c>
    </row>
    <row r="30" spans="1:12" x14ac:dyDescent="0.25">
      <c r="A30" s="4" t="s">
        <v>67</v>
      </c>
      <c r="B30" s="12"/>
      <c r="C30" s="12"/>
      <c r="D30" s="12"/>
      <c r="E30" s="12"/>
    </row>
    <row r="31" spans="1:12" x14ac:dyDescent="0.25">
      <c r="A31" s="4" t="s">
        <v>68</v>
      </c>
      <c r="B31" s="14" t="s">
        <v>191</v>
      </c>
      <c r="C31" s="15"/>
      <c r="D31" s="15"/>
      <c r="E31" s="15"/>
      <c r="H31" s="17" t="s">
        <v>69</v>
      </c>
    </row>
    <row r="32" spans="1:12" x14ac:dyDescent="0.25">
      <c r="A32" s="4" t="s">
        <v>70</v>
      </c>
      <c r="B32" s="12" t="s">
        <v>71</v>
      </c>
      <c r="C32" s="16">
        <v>0</v>
      </c>
      <c r="D32" s="16">
        <v>0</v>
      </c>
      <c r="E32" s="16">
        <f t="shared" ref="E32:E34" si="3">C32-D32</f>
        <v>0</v>
      </c>
      <c r="H32" s="143" t="s">
        <v>72</v>
      </c>
      <c r="I32" s="152"/>
      <c r="J32" s="152"/>
      <c r="K32" s="152"/>
      <c r="L32" s="153"/>
    </row>
    <row r="33" spans="1:12" x14ac:dyDescent="0.25">
      <c r="A33" s="4" t="s">
        <v>73</v>
      </c>
      <c r="B33" s="12" t="s">
        <v>74</v>
      </c>
      <c r="C33" s="16">
        <v>0</v>
      </c>
      <c r="D33" s="16">
        <v>0</v>
      </c>
      <c r="E33" s="16">
        <f t="shared" si="3"/>
        <v>0</v>
      </c>
      <c r="H33" s="12" t="s">
        <v>184</v>
      </c>
      <c r="I33" s="12"/>
      <c r="J33" s="12"/>
      <c r="K33" s="12"/>
      <c r="L33" s="12">
        <v>0</v>
      </c>
    </row>
    <row r="34" spans="1:12" x14ac:dyDescent="0.25">
      <c r="A34" s="4" t="s">
        <v>75</v>
      </c>
      <c r="B34" s="12" t="s">
        <v>76</v>
      </c>
      <c r="C34" s="16">
        <v>0</v>
      </c>
      <c r="D34" s="16">
        <v>0</v>
      </c>
      <c r="E34" s="16">
        <f t="shared" si="3"/>
        <v>0</v>
      </c>
      <c r="H34" s="12"/>
      <c r="I34" s="12"/>
      <c r="J34" s="12"/>
      <c r="K34" s="12"/>
      <c r="L34" s="12"/>
    </row>
    <row r="35" spans="1:12" ht="15.75" thickBot="1" x14ac:dyDescent="0.3">
      <c r="A35" s="4" t="s">
        <v>78</v>
      </c>
      <c r="B35" s="24" t="s">
        <v>79</v>
      </c>
      <c r="C35" s="25">
        <f>SUM(C5:C34)</f>
        <v>60246.257283678322</v>
      </c>
      <c r="D35" s="25">
        <f t="shared" ref="D35:E35" si="4">SUM(D5:D34)</f>
        <v>0</v>
      </c>
      <c r="E35" s="25">
        <f t="shared" si="4"/>
        <v>60246.257283678322</v>
      </c>
      <c r="H35" s="146"/>
      <c r="I35" s="147"/>
      <c r="J35" s="147"/>
      <c r="K35" s="148"/>
      <c r="L35" s="23"/>
    </row>
    <row r="36" spans="1:12" ht="15.75" thickBot="1" x14ac:dyDescent="0.3">
      <c r="A36" s="4" t="s">
        <v>80</v>
      </c>
      <c r="B36" s="12"/>
      <c r="C36" s="12"/>
      <c r="D36" s="12"/>
      <c r="E36" s="12"/>
      <c r="H36" s="149" t="s">
        <v>77</v>
      </c>
      <c r="I36" s="150"/>
      <c r="J36" s="150"/>
      <c r="K36" s="151"/>
      <c r="L36" s="118">
        <f>SUM(L33:L35)</f>
        <v>0</v>
      </c>
    </row>
    <row r="37" spans="1:12" x14ac:dyDescent="0.25">
      <c r="A37" s="4" t="s">
        <v>81</v>
      </c>
      <c r="B37" s="12" t="s">
        <v>82</v>
      </c>
      <c r="C37" s="15"/>
      <c r="D37" s="15"/>
      <c r="E37" s="15"/>
    </row>
    <row r="38" spans="1:12" x14ac:dyDescent="0.25">
      <c r="A38" s="4" t="s">
        <v>83</v>
      </c>
      <c r="B38" s="12" t="s">
        <v>84</v>
      </c>
      <c r="C38" s="16">
        <v>0</v>
      </c>
      <c r="D38" s="16">
        <v>0</v>
      </c>
      <c r="E38" s="16">
        <f t="shared" ref="E38:E41" si="5">C38-D38</f>
        <v>0</v>
      </c>
      <c r="H38" s="17" t="s">
        <v>85</v>
      </c>
    </row>
    <row r="39" spans="1:12" x14ac:dyDescent="0.25">
      <c r="A39" s="4" t="s">
        <v>86</v>
      </c>
      <c r="B39" s="12" t="s">
        <v>87</v>
      </c>
      <c r="C39" s="16">
        <v>0</v>
      </c>
      <c r="D39" s="16">
        <v>0</v>
      </c>
      <c r="E39" s="16">
        <f t="shared" si="5"/>
        <v>0</v>
      </c>
      <c r="H39" s="154" t="s">
        <v>88</v>
      </c>
      <c r="I39" s="154"/>
      <c r="J39" s="154"/>
      <c r="K39" s="154"/>
      <c r="L39" s="12"/>
    </row>
    <row r="40" spans="1:12" ht="15.75" thickBot="1" x14ac:dyDescent="0.3">
      <c r="A40" s="4" t="s">
        <v>89</v>
      </c>
      <c r="B40" s="12" t="s">
        <v>90</v>
      </c>
      <c r="C40" s="16">
        <v>0</v>
      </c>
      <c r="D40" s="16">
        <v>0</v>
      </c>
      <c r="E40" s="16">
        <f t="shared" si="5"/>
        <v>0</v>
      </c>
      <c r="H40" s="129"/>
      <c r="I40" s="129"/>
      <c r="J40" s="129"/>
      <c r="K40" s="129"/>
      <c r="L40" s="23"/>
    </row>
    <row r="41" spans="1:12" ht="15.75" thickBot="1" x14ac:dyDescent="0.3">
      <c r="A41" s="4" t="s">
        <v>91</v>
      </c>
      <c r="B41" s="12" t="s">
        <v>92</v>
      </c>
      <c r="C41" s="16">
        <v>0</v>
      </c>
      <c r="D41" s="16">
        <v>0</v>
      </c>
      <c r="E41" s="16">
        <f t="shared" si="5"/>
        <v>0</v>
      </c>
      <c r="H41" s="155" t="s">
        <v>93</v>
      </c>
      <c r="I41" s="155"/>
      <c r="J41" s="155"/>
      <c r="K41" s="149"/>
      <c r="L41" s="26"/>
    </row>
    <row r="42" spans="1:12" x14ac:dyDescent="0.25">
      <c r="A42" s="4" t="s">
        <v>94</v>
      </c>
      <c r="B42" s="24" t="s">
        <v>95</v>
      </c>
      <c r="C42" s="24">
        <f>SUM(C38:C41)</f>
        <v>0</v>
      </c>
      <c r="D42" s="24">
        <f t="shared" ref="D42" si="6">SUM(D38:D41)</f>
        <v>0</v>
      </c>
      <c r="E42" s="25">
        <f>SUM(E38:E41)</f>
        <v>0</v>
      </c>
    </row>
    <row r="43" spans="1:12" ht="15.75" thickBot="1" x14ac:dyDescent="0.3">
      <c r="A43" s="4" t="s">
        <v>96</v>
      </c>
      <c r="B43" s="12"/>
      <c r="C43" s="12"/>
      <c r="D43" s="12"/>
      <c r="E43" s="23"/>
    </row>
    <row r="44" spans="1:12" ht="15.75" thickBot="1" x14ac:dyDescent="0.3">
      <c r="A44" s="4" t="s">
        <v>97</v>
      </c>
      <c r="B44" s="21" t="s">
        <v>98</v>
      </c>
      <c r="C44" s="25">
        <f>C35+C42</f>
        <v>60246.257283678322</v>
      </c>
      <c r="D44" s="27">
        <f>D35+D42</f>
        <v>0</v>
      </c>
      <c r="E44" s="28">
        <f>E35+E42</f>
        <v>60246.257283678322</v>
      </c>
    </row>
    <row r="45" spans="1:12" x14ac:dyDescent="0.25">
      <c r="A45" s="4" t="s">
        <v>99</v>
      </c>
    </row>
    <row r="46" spans="1:12" x14ac:dyDescent="0.25">
      <c r="A46" s="4" t="s">
        <v>100</v>
      </c>
      <c r="B46" s="21" t="s">
        <v>101</v>
      </c>
      <c r="C46" s="29">
        <f>C44/'Employee Costs'!B8</f>
        <v>20082.085761226106</v>
      </c>
      <c r="D46" s="29">
        <f>D44/'Employee Costs'!B8</f>
        <v>0</v>
      </c>
      <c r="E46" s="29">
        <f>E44/'Employee Costs'!B8</f>
        <v>20082.085761226106</v>
      </c>
    </row>
    <row r="47" spans="1:12" x14ac:dyDescent="0.25">
      <c r="A47" s="4"/>
    </row>
    <row r="48" spans="1:12" x14ac:dyDescent="0.25">
      <c r="A48" s="4"/>
    </row>
    <row r="49" spans="1:11" ht="33" customHeight="1" x14ac:dyDescent="0.25">
      <c r="A49" s="138" t="s">
        <v>221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40"/>
    </row>
    <row r="50" spans="1:11" x14ac:dyDescent="0.25">
      <c r="A50" s="4"/>
    </row>
    <row r="51" spans="1:11" ht="29.45" customHeight="1" x14ac:dyDescent="0.25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40"/>
    </row>
    <row r="52" spans="1:11" x14ac:dyDescent="0.25">
      <c r="A52" s="4"/>
    </row>
    <row r="53" spans="1:11" ht="57.95" customHeight="1" x14ac:dyDescent="0.25">
      <c r="A53" s="138"/>
      <c r="B53" s="139"/>
      <c r="C53" s="139"/>
      <c r="D53" s="139"/>
      <c r="E53" s="139"/>
      <c r="F53" s="139"/>
      <c r="G53" s="139"/>
      <c r="H53" s="139"/>
      <c r="I53" s="139"/>
      <c r="J53" s="139"/>
      <c r="K53" s="140"/>
    </row>
    <row r="54" spans="1:11" x14ac:dyDescent="0.25">
      <c r="A54" s="4"/>
    </row>
    <row r="55" spans="1:11" x14ac:dyDescent="0.25">
      <c r="A55" s="4"/>
    </row>
    <row r="56" spans="1:11" x14ac:dyDescent="0.25">
      <c r="A56" s="4"/>
    </row>
  </sheetData>
  <mergeCells count="19">
    <mergeCell ref="A51:K51"/>
    <mergeCell ref="A53:K53"/>
    <mergeCell ref="A49:K49"/>
    <mergeCell ref="H7:K7"/>
    <mergeCell ref="H15:L15"/>
    <mergeCell ref="H24:K24"/>
    <mergeCell ref="H25:K25"/>
    <mergeCell ref="H26:K26"/>
    <mergeCell ref="H32:L32"/>
    <mergeCell ref="H35:K35"/>
    <mergeCell ref="H36:K36"/>
    <mergeCell ref="H39:K39"/>
    <mergeCell ref="H40:K40"/>
    <mergeCell ref="H41:K41"/>
    <mergeCell ref="H5:K5"/>
    <mergeCell ref="H2:K2"/>
    <mergeCell ref="H3:M3"/>
    <mergeCell ref="H4:K4"/>
    <mergeCell ref="B3:E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425-F098-4B38-ABDB-D9CF047C7668}">
  <dimension ref="A1"/>
  <sheetViews>
    <sheetView workbookViewId="0">
      <selection activeCell="A8" sqref="A8:K10"/>
    </sheetView>
  </sheetViews>
  <sheetFormatPr defaultRowHeight="15" x14ac:dyDescent="0.25"/>
  <sheetData>
    <row r="1" spans="1:1" x14ac:dyDescent="0.25">
      <c r="A1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7655-9312-40B5-93F3-BC93E982878F}">
  <dimension ref="A3:O6"/>
  <sheetViews>
    <sheetView workbookViewId="0">
      <selection activeCell="E9" sqref="E9"/>
    </sheetView>
  </sheetViews>
  <sheetFormatPr defaultRowHeight="15" x14ac:dyDescent="0.25"/>
  <cols>
    <col min="1" max="1" width="43" bestFit="1" customWidth="1"/>
    <col min="3" max="3" width="9.140625" bestFit="1" customWidth="1"/>
    <col min="4" max="4" width="10.140625" bestFit="1" customWidth="1"/>
    <col min="5" max="5" width="11.5703125" bestFit="1" customWidth="1"/>
    <col min="6" max="6" width="10.140625" bestFit="1" customWidth="1"/>
    <col min="7" max="7" width="9.85546875" bestFit="1" customWidth="1"/>
    <col min="8" max="8" width="18.5703125" customWidth="1"/>
    <col min="257" max="257" width="43" bestFit="1" customWidth="1"/>
    <col min="260" max="260" width="10.140625" bestFit="1" customWidth="1"/>
    <col min="261" max="261" width="11.5703125" bestFit="1" customWidth="1"/>
    <col min="262" max="262" width="10.140625" bestFit="1" customWidth="1"/>
    <col min="513" max="513" width="43" bestFit="1" customWidth="1"/>
    <col min="516" max="516" width="10.140625" bestFit="1" customWidth="1"/>
    <col min="517" max="517" width="11.5703125" bestFit="1" customWidth="1"/>
    <col min="518" max="518" width="10.140625" bestFit="1" customWidth="1"/>
    <col min="769" max="769" width="43" bestFit="1" customWidth="1"/>
    <col min="772" max="772" width="10.140625" bestFit="1" customWidth="1"/>
    <col min="773" max="773" width="11.5703125" bestFit="1" customWidth="1"/>
    <col min="774" max="774" width="10.140625" bestFit="1" customWidth="1"/>
    <col min="1025" max="1025" width="43" bestFit="1" customWidth="1"/>
    <col min="1028" max="1028" width="10.140625" bestFit="1" customWidth="1"/>
    <col min="1029" max="1029" width="11.5703125" bestFit="1" customWidth="1"/>
    <col min="1030" max="1030" width="10.140625" bestFit="1" customWidth="1"/>
    <col min="1281" max="1281" width="43" bestFit="1" customWidth="1"/>
    <col min="1284" max="1284" width="10.140625" bestFit="1" customWidth="1"/>
    <col min="1285" max="1285" width="11.5703125" bestFit="1" customWidth="1"/>
    <col min="1286" max="1286" width="10.140625" bestFit="1" customWidth="1"/>
    <col min="1537" max="1537" width="43" bestFit="1" customWidth="1"/>
    <col min="1540" max="1540" width="10.140625" bestFit="1" customWidth="1"/>
    <col min="1541" max="1541" width="11.5703125" bestFit="1" customWidth="1"/>
    <col min="1542" max="1542" width="10.140625" bestFit="1" customWidth="1"/>
    <col min="1793" max="1793" width="43" bestFit="1" customWidth="1"/>
    <col min="1796" max="1796" width="10.140625" bestFit="1" customWidth="1"/>
    <col min="1797" max="1797" width="11.5703125" bestFit="1" customWidth="1"/>
    <col min="1798" max="1798" width="10.140625" bestFit="1" customWidth="1"/>
    <col min="2049" max="2049" width="43" bestFit="1" customWidth="1"/>
    <col min="2052" max="2052" width="10.140625" bestFit="1" customWidth="1"/>
    <col min="2053" max="2053" width="11.5703125" bestFit="1" customWidth="1"/>
    <col min="2054" max="2054" width="10.140625" bestFit="1" customWidth="1"/>
    <col min="2305" max="2305" width="43" bestFit="1" customWidth="1"/>
    <col min="2308" max="2308" width="10.140625" bestFit="1" customWidth="1"/>
    <col min="2309" max="2309" width="11.5703125" bestFit="1" customWidth="1"/>
    <col min="2310" max="2310" width="10.140625" bestFit="1" customWidth="1"/>
    <col min="2561" max="2561" width="43" bestFit="1" customWidth="1"/>
    <col min="2564" max="2564" width="10.140625" bestFit="1" customWidth="1"/>
    <col min="2565" max="2565" width="11.5703125" bestFit="1" customWidth="1"/>
    <col min="2566" max="2566" width="10.140625" bestFit="1" customWidth="1"/>
    <col min="2817" max="2817" width="43" bestFit="1" customWidth="1"/>
    <col min="2820" max="2820" width="10.140625" bestFit="1" customWidth="1"/>
    <col min="2821" max="2821" width="11.5703125" bestFit="1" customWidth="1"/>
    <col min="2822" max="2822" width="10.140625" bestFit="1" customWidth="1"/>
    <col min="3073" max="3073" width="43" bestFit="1" customWidth="1"/>
    <col min="3076" max="3076" width="10.140625" bestFit="1" customWidth="1"/>
    <col min="3077" max="3077" width="11.5703125" bestFit="1" customWidth="1"/>
    <col min="3078" max="3078" width="10.140625" bestFit="1" customWidth="1"/>
    <col min="3329" max="3329" width="43" bestFit="1" customWidth="1"/>
    <col min="3332" max="3332" width="10.140625" bestFit="1" customWidth="1"/>
    <col min="3333" max="3333" width="11.5703125" bestFit="1" customWidth="1"/>
    <col min="3334" max="3334" width="10.140625" bestFit="1" customWidth="1"/>
    <col min="3585" max="3585" width="43" bestFit="1" customWidth="1"/>
    <col min="3588" max="3588" width="10.140625" bestFit="1" customWidth="1"/>
    <col min="3589" max="3589" width="11.5703125" bestFit="1" customWidth="1"/>
    <col min="3590" max="3590" width="10.140625" bestFit="1" customWidth="1"/>
    <col min="3841" max="3841" width="43" bestFit="1" customWidth="1"/>
    <col min="3844" max="3844" width="10.140625" bestFit="1" customWidth="1"/>
    <col min="3845" max="3845" width="11.5703125" bestFit="1" customWidth="1"/>
    <col min="3846" max="3846" width="10.140625" bestFit="1" customWidth="1"/>
    <col min="4097" max="4097" width="43" bestFit="1" customWidth="1"/>
    <col min="4100" max="4100" width="10.140625" bestFit="1" customWidth="1"/>
    <col min="4101" max="4101" width="11.5703125" bestFit="1" customWidth="1"/>
    <col min="4102" max="4102" width="10.140625" bestFit="1" customWidth="1"/>
    <col min="4353" max="4353" width="43" bestFit="1" customWidth="1"/>
    <col min="4356" max="4356" width="10.140625" bestFit="1" customWidth="1"/>
    <col min="4357" max="4357" width="11.5703125" bestFit="1" customWidth="1"/>
    <col min="4358" max="4358" width="10.140625" bestFit="1" customWidth="1"/>
    <col min="4609" max="4609" width="43" bestFit="1" customWidth="1"/>
    <col min="4612" max="4612" width="10.140625" bestFit="1" customWidth="1"/>
    <col min="4613" max="4613" width="11.5703125" bestFit="1" customWidth="1"/>
    <col min="4614" max="4614" width="10.140625" bestFit="1" customWidth="1"/>
    <col min="4865" max="4865" width="43" bestFit="1" customWidth="1"/>
    <col min="4868" max="4868" width="10.140625" bestFit="1" customWidth="1"/>
    <col min="4869" max="4869" width="11.5703125" bestFit="1" customWidth="1"/>
    <col min="4870" max="4870" width="10.140625" bestFit="1" customWidth="1"/>
    <col min="5121" max="5121" width="43" bestFit="1" customWidth="1"/>
    <col min="5124" max="5124" width="10.140625" bestFit="1" customWidth="1"/>
    <col min="5125" max="5125" width="11.5703125" bestFit="1" customWidth="1"/>
    <col min="5126" max="5126" width="10.140625" bestFit="1" customWidth="1"/>
    <col min="5377" max="5377" width="43" bestFit="1" customWidth="1"/>
    <col min="5380" max="5380" width="10.140625" bestFit="1" customWidth="1"/>
    <col min="5381" max="5381" width="11.5703125" bestFit="1" customWidth="1"/>
    <col min="5382" max="5382" width="10.140625" bestFit="1" customWidth="1"/>
    <col min="5633" max="5633" width="43" bestFit="1" customWidth="1"/>
    <col min="5636" max="5636" width="10.140625" bestFit="1" customWidth="1"/>
    <col min="5637" max="5637" width="11.5703125" bestFit="1" customWidth="1"/>
    <col min="5638" max="5638" width="10.140625" bestFit="1" customWidth="1"/>
    <col min="5889" max="5889" width="43" bestFit="1" customWidth="1"/>
    <col min="5892" max="5892" width="10.140625" bestFit="1" customWidth="1"/>
    <col min="5893" max="5893" width="11.5703125" bestFit="1" customWidth="1"/>
    <col min="5894" max="5894" width="10.140625" bestFit="1" customWidth="1"/>
    <col min="6145" max="6145" width="43" bestFit="1" customWidth="1"/>
    <col min="6148" max="6148" width="10.140625" bestFit="1" customWidth="1"/>
    <col min="6149" max="6149" width="11.5703125" bestFit="1" customWidth="1"/>
    <col min="6150" max="6150" width="10.140625" bestFit="1" customWidth="1"/>
    <col min="6401" max="6401" width="43" bestFit="1" customWidth="1"/>
    <col min="6404" max="6404" width="10.140625" bestFit="1" customWidth="1"/>
    <col min="6405" max="6405" width="11.5703125" bestFit="1" customWidth="1"/>
    <col min="6406" max="6406" width="10.140625" bestFit="1" customWidth="1"/>
    <col min="6657" max="6657" width="43" bestFit="1" customWidth="1"/>
    <col min="6660" max="6660" width="10.140625" bestFit="1" customWidth="1"/>
    <col min="6661" max="6661" width="11.5703125" bestFit="1" customWidth="1"/>
    <col min="6662" max="6662" width="10.140625" bestFit="1" customWidth="1"/>
    <col min="6913" max="6913" width="43" bestFit="1" customWidth="1"/>
    <col min="6916" max="6916" width="10.140625" bestFit="1" customWidth="1"/>
    <col min="6917" max="6917" width="11.5703125" bestFit="1" customWidth="1"/>
    <col min="6918" max="6918" width="10.140625" bestFit="1" customWidth="1"/>
    <col min="7169" max="7169" width="43" bestFit="1" customWidth="1"/>
    <col min="7172" max="7172" width="10.140625" bestFit="1" customWidth="1"/>
    <col min="7173" max="7173" width="11.5703125" bestFit="1" customWidth="1"/>
    <col min="7174" max="7174" width="10.140625" bestFit="1" customWidth="1"/>
    <col min="7425" max="7425" width="43" bestFit="1" customWidth="1"/>
    <col min="7428" max="7428" width="10.140625" bestFit="1" customWidth="1"/>
    <col min="7429" max="7429" width="11.5703125" bestFit="1" customWidth="1"/>
    <col min="7430" max="7430" width="10.140625" bestFit="1" customWidth="1"/>
    <col min="7681" max="7681" width="43" bestFit="1" customWidth="1"/>
    <col min="7684" max="7684" width="10.140625" bestFit="1" customWidth="1"/>
    <col min="7685" max="7685" width="11.5703125" bestFit="1" customWidth="1"/>
    <col min="7686" max="7686" width="10.140625" bestFit="1" customWidth="1"/>
    <col min="7937" max="7937" width="43" bestFit="1" customWidth="1"/>
    <col min="7940" max="7940" width="10.140625" bestFit="1" customWidth="1"/>
    <col min="7941" max="7941" width="11.5703125" bestFit="1" customWidth="1"/>
    <col min="7942" max="7942" width="10.140625" bestFit="1" customWidth="1"/>
    <col min="8193" max="8193" width="43" bestFit="1" customWidth="1"/>
    <col min="8196" max="8196" width="10.140625" bestFit="1" customWidth="1"/>
    <col min="8197" max="8197" width="11.5703125" bestFit="1" customWidth="1"/>
    <col min="8198" max="8198" width="10.140625" bestFit="1" customWidth="1"/>
    <col min="8449" max="8449" width="43" bestFit="1" customWidth="1"/>
    <col min="8452" max="8452" width="10.140625" bestFit="1" customWidth="1"/>
    <col min="8453" max="8453" width="11.5703125" bestFit="1" customWidth="1"/>
    <col min="8454" max="8454" width="10.140625" bestFit="1" customWidth="1"/>
    <col min="8705" max="8705" width="43" bestFit="1" customWidth="1"/>
    <col min="8708" max="8708" width="10.140625" bestFit="1" customWidth="1"/>
    <col min="8709" max="8709" width="11.5703125" bestFit="1" customWidth="1"/>
    <col min="8710" max="8710" width="10.140625" bestFit="1" customWidth="1"/>
    <col min="8961" max="8961" width="43" bestFit="1" customWidth="1"/>
    <col min="8964" max="8964" width="10.140625" bestFit="1" customWidth="1"/>
    <col min="8965" max="8965" width="11.5703125" bestFit="1" customWidth="1"/>
    <col min="8966" max="8966" width="10.140625" bestFit="1" customWidth="1"/>
    <col min="9217" max="9217" width="43" bestFit="1" customWidth="1"/>
    <col min="9220" max="9220" width="10.140625" bestFit="1" customWidth="1"/>
    <col min="9221" max="9221" width="11.5703125" bestFit="1" customWidth="1"/>
    <col min="9222" max="9222" width="10.140625" bestFit="1" customWidth="1"/>
    <col min="9473" max="9473" width="43" bestFit="1" customWidth="1"/>
    <col min="9476" max="9476" width="10.140625" bestFit="1" customWidth="1"/>
    <col min="9477" max="9477" width="11.5703125" bestFit="1" customWidth="1"/>
    <col min="9478" max="9478" width="10.140625" bestFit="1" customWidth="1"/>
    <col min="9729" max="9729" width="43" bestFit="1" customWidth="1"/>
    <col min="9732" max="9732" width="10.140625" bestFit="1" customWidth="1"/>
    <col min="9733" max="9733" width="11.5703125" bestFit="1" customWidth="1"/>
    <col min="9734" max="9734" width="10.140625" bestFit="1" customWidth="1"/>
    <col min="9985" max="9985" width="43" bestFit="1" customWidth="1"/>
    <col min="9988" max="9988" width="10.140625" bestFit="1" customWidth="1"/>
    <col min="9989" max="9989" width="11.5703125" bestFit="1" customWidth="1"/>
    <col min="9990" max="9990" width="10.140625" bestFit="1" customWidth="1"/>
    <col min="10241" max="10241" width="43" bestFit="1" customWidth="1"/>
    <col min="10244" max="10244" width="10.140625" bestFit="1" customWidth="1"/>
    <col min="10245" max="10245" width="11.5703125" bestFit="1" customWidth="1"/>
    <col min="10246" max="10246" width="10.140625" bestFit="1" customWidth="1"/>
    <col min="10497" max="10497" width="43" bestFit="1" customWidth="1"/>
    <col min="10500" max="10500" width="10.140625" bestFit="1" customWidth="1"/>
    <col min="10501" max="10501" width="11.5703125" bestFit="1" customWidth="1"/>
    <col min="10502" max="10502" width="10.140625" bestFit="1" customWidth="1"/>
    <col min="10753" max="10753" width="43" bestFit="1" customWidth="1"/>
    <col min="10756" max="10756" width="10.140625" bestFit="1" customWidth="1"/>
    <col min="10757" max="10757" width="11.5703125" bestFit="1" customWidth="1"/>
    <col min="10758" max="10758" width="10.140625" bestFit="1" customWidth="1"/>
    <col min="11009" max="11009" width="43" bestFit="1" customWidth="1"/>
    <col min="11012" max="11012" width="10.140625" bestFit="1" customWidth="1"/>
    <col min="11013" max="11013" width="11.5703125" bestFit="1" customWidth="1"/>
    <col min="11014" max="11014" width="10.140625" bestFit="1" customWidth="1"/>
    <col min="11265" max="11265" width="43" bestFit="1" customWidth="1"/>
    <col min="11268" max="11268" width="10.140625" bestFit="1" customWidth="1"/>
    <col min="11269" max="11269" width="11.5703125" bestFit="1" customWidth="1"/>
    <col min="11270" max="11270" width="10.140625" bestFit="1" customWidth="1"/>
    <col min="11521" max="11521" width="43" bestFit="1" customWidth="1"/>
    <col min="11524" max="11524" width="10.140625" bestFit="1" customWidth="1"/>
    <col min="11525" max="11525" width="11.5703125" bestFit="1" customWidth="1"/>
    <col min="11526" max="11526" width="10.140625" bestFit="1" customWidth="1"/>
    <col min="11777" max="11777" width="43" bestFit="1" customWidth="1"/>
    <col min="11780" max="11780" width="10.140625" bestFit="1" customWidth="1"/>
    <col min="11781" max="11781" width="11.5703125" bestFit="1" customWidth="1"/>
    <col min="11782" max="11782" width="10.140625" bestFit="1" customWidth="1"/>
    <col min="12033" max="12033" width="43" bestFit="1" customWidth="1"/>
    <col min="12036" max="12036" width="10.140625" bestFit="1" customWidth="1"/>
    <col min="12037" max="12037" width="11.5703125" bestFit="1" customWidth="1"/>
    <col min="12038" max="12038" width="10.140625" bestFit="1" customWidth="1"/>
    <col min="12289" max="12289" width="43" bestFit="1" customWidth="1"/>
    <col min="12292" max="12292" width="10.140625" bestFit="1" customWidth="1"/>
    <col min="12293" max="12293" width="11.5703125" bestFit="1" customWidth="1"/>
    <col min="12294" max="12294" width="10.140625" bestFit="1" customWidth="1"/>
    <col min="12545" max="12545" width="43" bestFit="1" customWidth="1"/>
    <col min="12548" max="12548" width="10.140625" bestFit="1" customWidth="1"/>
    <col min="12549" max="12549" width="11.5703125" bestFit="1" customWidth="1"/>
    <col min="12550" max="12550" width="10.140625" bestFit="1" customWidth="1"/>
    <col min="12801" max="12801" width="43" bestFit="1" customWidth="1"/>
    <col min="12804" max="12804" width="10.140625" bestFit="1" customWidth="1"/>
    <col min="12805" max="12805" width="11.5703125" bestFit="1" customWidth="1"/>
    <col min="12806" max="12806" width="10.140625" bestFit="1" customWidth="1"/>
    <col min="13057" max="13057" width="43" bestFit="1" customWidth="1"/>
    <col min="13060" max="13060" width="10.140625" bestFit="1" customWidth="1"/>
    <col min="13061" max="13061" width="11.5703125" bestFit="1" customWidth="1"/>
    <col min="13062" max="13062" width="10.140625" bestFit="1" customWidth="1"/>
    <col min="13313" max="13313" width="43" bestFit="1" customWidth="1"/>
    <col min="13316" max="13316" width="10.140625" bestFit="1" customWidth="1"/>
    <col min="13317" max="13317" width="11.5703125" bestFit="1" customWidth="1"/>
    <col min="13318" max="13318" width="10.140625" bestFit="1" customWidth="1"/>
    <col min="13569" max="13569" width="43" bestFit="1" customWidth="1"/>
    <col min="13572" max="13572" width="10.140625" bestFit="1" customWidth="1"/>
    <col min="13573" max="13573" width="11.5703125" bestFit="1" customWidth="1"/>
    <col min="13574" max="13574" width="10.140625" bestFit="1" customWidth="1"/>
    <col min="13825" max="13825" width="43" bestFit="1" customWidth="1"/>
    <col min="13828" max="13828" width="10.140625" bestFit="1" customWidth="1"/>
    <col min="13829" max="13829" width="11.5703125" bestFit="1" customWidth="1"/>
    <col min="13830" max="13830" width="10.140625" bestFit="1" customWidth="1"/>
    <col min="14081" max="14081" width="43" bestFit="1" customWidth="1"/>
    <col min="14084" max="14084" width="10.140625" bestFit="1" customWidth="1"/>
    <col min="14085" max="14085" width="11.5703125" bestFit="1" customWidth="1"/>
    <col min="14086" max="14086" width="10.140625" bestFit="1" customWidth="1"/>
    <col min="14337" max="14337" width="43" bestFit="1" customWidth="1"/>
    <col min="14340" max="14340" width="10.140625" bestFit="1" customWidth="1"/>
    <col min="14341" max="14341" width="11.5703125" bestFit="1" customWidth="1"/>
    <col min="14342" max="14342" width="10.140625" bestFit="1" customWidth="1"/>
    <col min="14593" max="14593" width="43" bestFit="1" customWidth="1"/>
    <col min="14596" max="14596" width="10.140625" bestFit="1" customWidth="1"/>
    <col min="14597" max="14597" width="11.5703125" bestFit="1" customWidth="1"/>
    <col min="14598" max="14598" width="10.140625" bestFit="1" customWidth="1"/>
    <col min="14849" max="14849" width="43" bestFit="1" customWidth="1"/>
    <col min="14852" max="14852" width="10.140625" bestFit="1" customWidth="1"/>
    <col min="14853" max="14853" width="11.5703125" bestFit="1" customWidth="1"/>
    <col min="14854" max="14854" width="10.140625" bestFit="1" customWidth="1"/>
    <col min="15105" max="15105" width="43" bestFit="1" customWidth="1"/>
    <col min="15108" max="15108" width="10.140625" bestFit="1" customWidth="1"/>
    <col min="15109" max="15109" width="11.5703125" bestFit="1" customWidth="1"/>
    <col min="15110" max="15110" width="10.140625" bestFit="1" customWidth="1"/>
    <col min="15361" max="15361" width="43" bestFit="1" customWidth="1"/>
    <col min="15364" max="15364" width="10.140625" bestFit="1" customWidth="1"/>
    <col min="15365" max="15365" width="11.5703125" bestFit="1" customWidth="1"/>
    <col min="15366" max="15366" width="10.140625" bestFit="1" customWidth="1"/>
    <col min="15617" max="15617" width="43" bestFit="1" customWidth="1"/>
    <col min="15620" max="15620" width="10.140625" bestFit="1" customWidth="1"/>
    <col min="15621" max="15621" width="11.5703125" bestFit="1" customWidth="1"/>
    <col min="15622" max="15622" width="10.140625" bestFit="1" customWidth="1"/>
    <col min="15873" max="15873" width="43" bestFit="1" customWidth="1"/>
    <col min="15876" max="15876" width="10.140625" bestFit="1" customWidth="1"/>
    <col min="15877" max="15877" width="11.5703125" bestFit="1" customWidth="1"/>
    <col min="15878" max="15878" width="10.140625" bestFit="1" customWidth="1"/>
    <col min="16129" max="16129" width="43" bestFit="1" customWidth="1"/>
    <col min="16132" max="16132" width="10.140625" bestFit="1" customWidth="1"/>
    <col min="16133" max="16133" width="11.5703125" bestFit="1" customWidth="1"/>
    <col min="16134" max="16134" width="10.140625" bestFit="1" customWidth="1"/>
  </cols>
  <sheetData>
    <row r="3" spans="1:15" x14ac:dyDescent="0.25">
      <c r="F3" s="120"/>
      <c r="H3" s="121"/>
      <c r="I3" s="122"/>
      <c r="J3" s="122"/>
      <c r="O3" s="103"/>
    </row>
    <row r="4" spans="1:15" ht="26.25" thickBot="1" x14ac:dyDescent="0.3">
      <c r="A4" s="123" t="s">
        <v>196</v>
      </c>
      <c r="B4" s="124" t="s">
        <v>197</v>
      </c>
      <c r="C4" s="124" t="s">
        <v>198</v>
      </c>
      <c r="D4" s="124" t="s">
        <v>199</v>
      </c>
      <c r="E4" s="124" t="s">
        <v>200</v>
      </c>
      <c r="F4" s="124" t="s">
        <v>201</v>
      </c>
      <c r="G4" s="123" t="s">
        <v>159</v>
      </c>
      <c r="H4" s="125" t="s">
        <v>202</v>
      </c>
      <c r="I4" s="126" t="s">
        <v>203</v>
      </c>
      <c r="J4" s="126" t="s">
        <v>204</v>
      </c>
    </row>
    <row r="5" spans="1:15" x14ac:dyDescent="0.25">
      <c r="A5" s="80" t="s">
        <v>205</v>
      </c>
      <c r="B5" s="80" t="s">
        <v>206</v>
      </c>
      <c r="C5" s="80" t="s">
        <v>207</v>
      </c>
      <c r="D5" s="80">
        <v>12093</v>
      </c>
      <c r="E5" s="80" t="s">
        <v>208</v>
      </c>
      <c r="F5" s="80" t="s">
        <v>209</v>
      </c>
      <c r="G5" s="80" t="s">
        <v>210</v>
      </c>
      <c r="H5" s="127">
        <v>3</v>
      </c>
      <c r="I5" s="128">
        <v>507</v>
      </c>
      <c r="J5" s="128">
        <v>475</v>
      </c>
    </row>
    <row r="6" spans="1:15" x14ac:dyDescent="0.25">
      <c r="O6" s="112">
        <f>(O2+O4)/2</f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ABA6-7A6E-4CBB-8AD4-16F5141A61F2}">
  <dimension ref="A2:M5"/>
  <sheetViews>
    <sheetView workbookViewId="0">
      <selection activeCell="B6" sqref="B6"/>
    </sheetView>
  </sheetViews>
  <sheetFormatPr defaultRowHeight="15" x14ac:dyDescent="0.25"/>
  <cols>
    <col min="2" max="2" width="39.140625" customWidth="1"/>
    <col min="5" max="5" width="9.85546875" bestFit="1" customWidth="1"/>
    <col min="7" max="7" width="9.85546875" bestFit="1" customWidth="1"/>
    <col min="8" max="8" width="51.140625" customWidth="1"/>
  </cols>
  <sheetData>
    <row r="2" spans="1:13" ht="15.75" x14ac:dyDescent="0.25">
      <c r="A2" s="116"/>
      <c r="B2" s="117" t="s">
        <v>217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4" spans="1:13" x14ac:dyDescent="0.25">
      <c r="B4" t="s">
        <v>218</v>
      </c>
    </row>
    <row r="5" spans="1:13" x14ac:dyDescent="0.25">
      <c r="B5" s="11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C4A0-6040-4EAE-BE92-2ED6808F6E1C}">
  <dimension ref="A1:O53"/>
  <sheetViews>
    <sheetView topLeftCell="A37" workbookViewId="0">
      <selection activeCell="E51" sqref="E51"/>
    </sheetView>
  </sheetViews>
  <sheetFormatPr defaultRowHeight="15" x14ac:dyDescent="0.25"/>
  <cols>
    <col min="1" max="1" width="29.5703125" customWidth="1"/>
    <col min="3" max="3" width="56.5703125" bestFit="1" customWidth="1"/>
    <col min="6" max="6" width="11.5703125" bestFit="1" customWidth="1"/>
    <col min="7" max="7" width="9.140625" bestFit="1" customWidth="1"/>
    <col min="8" max="11" width="10" bestFit="1" customWidth="1"/>
    <col min="12" max="12" width="9.28515625" bestFit="1" customWidth="1"/>
    <col min="13" max="13" width="10" bestFit="1" customWidth="1"/>
    <col min="14" max="14" width="10.7109375" bestFit="1" customWidth="1"/>
    <col min="15" max="15" width="10.42578125" bestFit="1" customWidth="1"/>
    <col min="257" max="257" width="29.5703125" customWidth="1"/>
    <col min="259" max="259" width="56.5703125" bestFit="1" customWidth="1"/>
    <col min="262" max="262" width="11.5703125" bestFit="1" customWidth="1"/>
    <col min="263" max="263" width="9.140625" bestFit="1" customWidth="1"/>
    <col min="264" max="267" width="10" bestFit="1" customWidth="1"/>
    <col min="268" max="268" width="9.28515625" bestFit="1" customWidth="1"/>
    <col min="269" max="269" width="10" bestFit="1" customWidth="1"/>
    <col min="270" max="270" width="10.7109375" bestFit="1" customWidth="1"/>
    <col min="271" max="271" width="10.42578125" bestFit="1" customWidth="1"/>
    <col min="513" max="513" width="29.5703125" customWidth="1"/>
    <col min="515" max="515" width="56.5703125" bestFit="1" customWidth="1"/>
    <col min="518" max="518" width="11.5703125" bestFit="1" customWidth="1"/>
    <col min="519" max="519" width="9.140625" bestFit="1" customWidth="1"/>
    <col min="520" max="523" width="10" bestFit="1" customWidth="1"/>
    <col min="524" max="524" width="9.28515625" bestFit="1" customWidth="1"/>
    <col min="525" max="525" width="10" bestFit="1" customWidth="1"/>
    <col min="526" max="526" width="10.7109375" bestFit="1" customWidth="1"/>
    <col min="527" max="527" width="10.42578125" bestFit="1" customWidth="1"/>
    <col min="769" max="769" width="29.5703125" customWidth="1"/>
    <col min="771" max="771" width="56.5703125" bestFit="1" customWidth="1"/>
    <col min="774" max="774" width="11.5703125" bestFit="1" customWidth="1"/>
    <col min="775" max="775" width="9.140625" bestFit="1" customWidth="1"/>
    <col min="776" max="779" width="10" bestFit="1" customWidth="1"/>
    <col min="780" max="780" width="9.28515625" bestFit="1" customWidth="1"/>
    <col min="781" max="781" width="10" bestFit="1" customWidth="1"/>
    <col min="782" max="782" width="10.7109375" bestFit="1" customWidth="1"/>
    <col min="783" max="783" width="10.42578125" bestFit="1" customWidth="1"/>
    <col min="1025" max="1025" width="29.5703125" customWidth="1"/>
    <col min="1027" max="1027" width="56.5703125" bestFit="1" customWidth="1"/>
    <col min="1030" max="1030" width="11.5703125" bestFit="1" customWidth="1"/>
    <col min="1031" max="1031" width="9.140625" bestFit="1" customWidth="1"/>
    <col min="1032" max="1035" width="10" bestFit="1" customWidth="1"/>
    <col min="1036" max="1036" width="9.28515625" bestFit="1" customWidth="1"/>
    <col min="1037" max="1037" width="10" bestFit="1" customWidth="1"/>
    <col min="1038" max="1038" width="10.7109375" bestFit="1" customWidth="1"/>
    <col min="1039" max="1039" width="10.42578125" bestFit="1" customWidth="1"/>
    <col min="1281" max="1281" width="29.5703125" customWidth="1"/>
    <col min="1283" max="1283" width="56.5703125" bestFit="1" customWidth="1"/>
    <col min="1286" max="1286" width="11.5703125" bestFit="1" customWidth="1"/>
    <col min="1287" max="1287" width="9.140625" bestFit="1" customWidth="1"/>
    <col min="1288" max="1291" width="10" bestFit="1" customWidth="1"/>
    <col min="1292" max="1292" width="9.28515625" bestFit="1" customWidth="1"/>
    <col min="1293" max="1293" width="10" bestFit="1" customWidth="1"/>
    <col min="1294" max="1294" width="10.7109375" bestFit="1" customWidth="1"/>
    <col min="1295" max="1295" width="10.42578125" bestFit="1" customWidth="1"/>
    <col min="1537" max="1537" width="29.5703125" customWidth="1"/>
    <col min="1539" max="1539" width="56.5703125" bestFit="1" customWidth="1"/>
    <col min="1542" max="1542" width="11.5703125" bestFit="1" customWidth="1"/>
    <col min="1543" max="1543" width="9.140625" bestFit="1" customWidth="1"/>
    <col min="1544" max="1547" width="10" bestFit="1" customWidth="1"/>
    <col min="1548" max="1548" width="9.28515625" bestFit="1" customWidth="1"/>
    <col min="1549" max="1549" width="10" bestFit="1" customWidth="1"/>
    <col min="1550" max="1550" width="10.7109375" bestFit="1" customWidth="1"/>
    <col min="1551" max="1551" width="10.42578125" bestFit="1" customWidth="1"/>
    <col min="1793" max="1793" width="29.5703125" customWidth="1"/>
    <col min="1795" max="1795" width="56.5703125" bestFit="1" customWidth="1"/>
    <col min="1798" max="1798" width="11.5703125" bestFit="1" customWidth="1"/>
    <col min="1799" max="1799" width="9.140625" bestFit="1" customWidth="1"/>
    <col min="1800" max="1803" width="10" bestFit="1" customWidth="1"/>
    <col min="1804" max="1804" width="9.28515625" bestFit="1" customWidth="1"/>
    <col min="1805" max="1805" width="10" bestFit="1" customWidth="1"/>
    <col min="1806" max="1806" width="10.7109375" bestFit="1" customWidth="1"/>
    <col min="1807" max="1807" width="10.42578125" bestFit="1" customWidth="1"/>
    <col min="2049" max="2049" width="29.5703125" customWidth="1"/>
    <col min="2051" max="2051" width="56.5703125" bestFit="1" customWidth="1"/>
    <col min="2054" max="2054" width="11.5703125" bestFit="1" customWidth="1"/>
    <col min="2055" max="2055" width="9.140625" bestFit="1" customWidth="1"/>
    <col min="2056" max="2059" width="10" bestFit="1" customWidth="1"/>
    <col min="2060" max="2060" width="9.28515625" bestFit="1" customWidth="1"/>
    <col min="2061" max="2061" width="10" bestFit="1" customWidth="1"/>
    <col min="2062" max="2062" width="10.7109375" bestFit="1" customWidth="1"/>
    <col min="2063" max="2063" width="10.42578125" bestFit="1" customWidth="1"/>
    <col min="2305" max="2305" width="29.5703125" customWidth="1"/>
    <col min="2307" max="2307" width="56.5703125" bestFit="1" customWidth="1"/>
    <col min="2310" max="2310" width="11.5703125" bestFit="1" customWidth="1"/>
    <col min="2311" max="2311" width="9.140625" bestFit="1" customWidth="1"/>
    <col min="2312" max="2315" width="10" bestFit="1" customWidth="1"/>
    <col min="2316" max="2316" width="9.28515625" bestFit="1" customWidth="1"/>
    <col min="2317" max="2317" width="10" bestFit="1" customWidth="1"/>
    <col min="2318" max="2318" width="10.7109375" bestFit="1" customWidth="1"/>
    <col min="2319" max="2319" width="10.42578125" bestFit="1" customWidth="1"/>
    <col min="2561" max="2561" width="29.5703125" customWidth="1"/>
    <col min="2563" max="2563" width="56.5703125" bestFit="1" customWidth="1"/>
    <col min="2566" max="2566" width="11.5703125" bestFit="1" customWidth="1"/>
    <col min="2567" max="2567" width="9.140625" bestFit="1" customWidth="1"/>
    <col min="2568" max="2571" width="10" bestFit="1" customWidth="1"/>
    <col min="2572" max="2572" width="9.28515625" bestFit="1" customWidth="1"/>
    <col min="2573" max="2573" width="10" bestFit="1" customWidth="1"/>
    <col min="2574" max="2574" width="10.7109375" bestFit="1" customWidth="1"/>
    <col min="2575" max="2575" width="10.42578125" bestFit="1" customWidth="1"/>
    <col min="2817" max="2817" width="29.5703125" customWidth="1"/>
    <col min="2819" max="2819" width="56.5703125" bestFit="1" customWidth="1"/>
    <col min="2822" max="2822" width="11.5703125" bestFit="1" customWidth="1"/>
    <col min="2823" max="2823" width="9.140625" bestFit="1" customWidth="1"/>
    <col min="2824" max="2827" width="10" bestFit="1" customWidth="1"/>
    <col min="2828" max="2828" width="9.28515625" bestFit="1" customWidth="1"/>
    <col min="2829" max="2829" width="10" bestFit="1" customWidth="1"/>
    <col min="2830" max="2830" width="10.7109375" bestFit="1" customWidth="1"/>
    <col min="2831" max="2831" width="10.42578125" bestFit="1" customWidth="1"/>
    <col min="3073" max="3073" width="29.5703125" customWidth="1"/>
    <col min="3075" max="3075" width="56.5703125" bestFit="1" customWidth="1"/>
    <col min="3078" max="3078" width="11.5703125" bestFit="1" customWidth="1"/>
    <col min="3079" max="3079" width="9.140625" bestFit="1" customWidth="1"/>
    <col min="3080" max="3083" width="10" bestFit="1" customWidth="1"/>
    <col min="3084" max="3084" width="9.28515625" bestFit="1" customWidth="1"/>
    <col min="3085" max="3085" width="10" bestFit="1" customWidth="1"/>
    <col min="3086" max="3086" width="10.7109375" bestFit="1" customWidth="1"/>
    <col min="3087" max="3087" width="10.42578125" bestFit="1" customWidth="1"/>
    <col min="3329" max="3329" width="29.5703125" customWidth="1"/>
    <col min="3331" max="3331" width="56.5703125" bestFit="1" customWidth="1"/>
    <col min="3334" max="3334" width="11.5703125" bestFit="1" customWidth="1"/>
    <col min="3335" max="3335" width="9.140625" bestFit="1" customWidth="1"/>
    <col min="3336" max="3339" width="10" bestFit="1" customWidth="1"/>
    <col min="3340" max="3340" width="9.28515625" bestFit="1" customWidth="1"/>
    <col min="3341" max="3341" width="10" bestFit="1" customWidth="1"/>
    <col min="3342" max="3342" width="10.7109375" bestFit="1" customWidth="1"/>
    <col min="3343" max="3343" width="10.42578125" bestFit="1" customWidth="1"/>
    <col min="3585" max="3585" width="29.5703125" customWidth="1"/>
    <col min="3587" max="3587" width="56.5703125" bestFit="1" customWidth="1"/>
    <col min="3590" max="3590" width="11.5703125" bestFit="1" customWidth="1"/>
    <col min="3591" max="3591" width="9.140625" bestFit="1" customWidth="1"/>
    <col min="3592" max="3595" width="10" bestFit="1" customWidth="1"/>
    <col min="3596" max="3596" width="9.28515625" bestFit="1" customWidth="1"/>
    <col min="3597" max="3597" width="10" bestFit="1" customWidth="1"/>
    <col min="3598" max="3598" width="10.7109375" bestFit="1" customWidth="1"/>
    <col min="3599" max="3599" width="10.42578125" bestFit="1" customWidth="1"/>
    <col min="3841" max="3841" width="29.5703125" customWidth="1"/>
    <col min="3843" max="3843" width="56.5703125" bestFit="1" customWidth="1"/>
    <col min="3846" max="3846" width="11.5703125" bestFit="1" customWidth="1"/>
    <col min="3847" max="3847" width="9.140625" bestFit="1" customWidth="1"/>
    <col min="3848" max="3851" width="10" bestFit="1" customWidth="1"/>
    <col min="3852" max="3852" width="9.28515625" bestFit="1" customWidth="1"/>
    <col min="3853" max="3853" width="10" bestFit="1" customWidth="1"/>
    <col min="3854" max="3854" width="10.7109375" bestFit="1" customWidth="1"/>
    <col min="3855" max="3855" width="10.42578125" bestFit="1" customWidth="1"/>
    <col min="4097" max="4097" width="29.5703125" customWidth="1"/>
    <col min="4099" max="4099" width="56.5703125" bestFit="1" customWidth="1"/>
    <col min="4102" max="4102" width="11.5703125" bestFit="1" customWidth="1"/>
    <col min="4103" max="4103" width="9.140625" bestFit="1" customWidth="1"/>
    <col min="4104" max="4107" width="10" bestFit="1" customWidth="1"/>
    <col min="4108" max="4108" width="9.28515625" bestFit="1" customWidth="1"/>
    <col min="4109" max="4109" width="10" bestFit="1" customWidth="1"/>
    <col min="4110" max="4110" width="10.7109375" bestFit="1" customWidth="1"/>
    <col min="4111" max="4111" width="10.42578125" bestFit="1" customWidth="1"/>
    <col min="4353" max="4353" width="29.5703125" customWidth="1"/>
    <col min="4355" max="4355" width="56.5703125" bestFit="1" customWidth="1"/>
    <col min="4358" max="4358" width="11.5703125" bestFit="1" customWidth="1"/>
    <col min="4359" max="4359" width="9.140625" bestFit="1" customWidth="1"/>
    <col min="4360" max="4363" width="10" bestFit="1" customWidth="1"/>
    <col min="4364" max="4364" width="9.28515625" bestFit="1" customWidth="1"/>
    <col min="4365" max="4365" width="10" bestFit="1" customWidth="1"/>
    <col min="4366" max="4366" width="10.7109375" bestFit="1" customWidth="1"/>
    <col min="4367" max="4367" width="10.42578125" bestFit="1" customWidth="1"/>
    <col min="4609" max="4609" width="29.5703125" customWidth="1"/>
    <col min="4611" max="4611" width="56.5703125" bestFit="1" customWidth="1"/>
    <col min="4614" max="4614" width="11.5703125" bestFit="1" customWidth="1"/>
    <col min="4615" max="4615" width="9.140625" bestFit="1" customWidth="1"/>
    <col min="4616" max="4619" width="10" bestFit="1" customWidth="1"/>
    <col min="4620" max="4620" width="9.28515625" bestFit="1" customWidth="1"/>
    <col min="4621" max="4621" width="10" bestFit="1" customWidth="1"/>
    <col min="4622" max="4622" width="10.7109375" bestFit="1" customWidth="1"/>
    <col min="4623" max="4623" width="10.42578125" bestFit="1" customWidth="1"/>
    <col min="4865" max="4865" width="29.5703125" customWidth="1"/>
    <col min="4867" max="4867" width="56.5703125" bestFit="1" customWidth="1"/>
    <col min="4870" max="4870" width="11.5703125" bestFit="1" customWidth="1"/>
    <col min="4871" max="4871" width="9.140625" bestFit="1" customWidth="1"/>
    <col min="4872" max="4875" width="10" bestFit="1" customWidth="1"/>
    <col min="4876" max="4876" width="9.28515625" bestFit="1" customWidth="1"/>
    <col min="4877" max="4877" width="10" bestFit="1" customWidth="1"/>
    <col min="4878" max="4878" width="10.7109375" bestFit="1" customWidth="1"/>
    <col min="4879" max="4879" width="10.42578125" bestFit="1" customWidth="1"/>
    <col min="5121" max="5121" width="29.5703125" customWidth="1"/>
    <col min="5123" max="5123" width="56.5703125" bestFit="1" customWidth="1"/>
    <col min="5126" max="5126" width="11.5703125" bestFit="1" customWidth="1"/>
    <col min="5127" max="5127" width="9.140625" bestFit="1" customWidth="1"/>
    <col min="5128" max="5131" width="10" bestFit="1" customWidth="1"/>
    <col min="5132" max="5132" width="9.28515625" bestFit="1" customWidth="1"/>
    <col min="5133" max="5133" width="10" bestFit="1" customWidth="1"/>
    <col min="5134" max="5134" width="10.7109375" bestFit="1" customWidth="1"/>
    <col min="5135" max="5135" width="10.42578125" bestFit="1" customWidth="1"/>
    <col min="5377" max="5377" width="29.5703125" customWidth="1"/>
    <col min="5379" max="5379" width="56.5703125" bestFit="1" customWidth="1"/>
    <col min="5382" max="5382" width="11.5703125" bestFit="1" customWidth="1"/>
    <col min="5383" max="5383" width="9.140625" bestFit="1" customWidth="1"/>
    <col min="5384" max="5387" width="10" bestFit="1" customWidth="1"/>
    <col min="5388" max="5388" width="9.28515625" bestFit="1" customWidth="1"/>
    <col min="5389" max="5389" width="10" bestFit="1" customWidth="1"/>
    <col min="5390" max="5390" width="10.7109375" bestFit="1" customWidth="1"/>
    <col min="5391" max="5391" width="10.42578125" bestFit="1" customWidth="1"/>
    <col min="5633" max="5633" width="29.5703125" customWidth="1"/>
    <col min="5635" max="5635" width="56.5703125" bestFit="1" customWidth="1"/>
    <col min="5638" max="5638" width="11.5703125" bestFit="1" customWidth="1"/>
    <col min="5639" max="5639" width="9.140625" bestFit="1" customWidth="1"/>
    <col min="5640" max="5643" width="10" bestFit="1" customWidth="1"/>
    <col min="5644" max="5644" width="9.28515625" bestFit="1" customWidth="1"/>
    <col min="5645" max="5645" width="10" bestFit="1" customWidth="1"/>
    <col min="5646" max="5646" width="10.7109375" bestFit="1" customWidth="1"/>
    <col min="5647" max="5647" width="10.42578125" bestFit="1" customWidth="1"/>
    <col min="5889" max="5889" width="29.5703125" customWidth="1"/>
    <col min="5891" max="5891" width="56.5703125" bestFit="1" customWidth="1"/>
    <col min="5894" max="5894" width="11.5703125" bestFit="1" customWidth="1"/>
    <col min="5895" max="5895" width="9.140625" bestFit="1" customWidth="1"/>
    <col min="5896" max="5899" width="10" bestFit="1" customWidth="1"/>
    <col min="5900" max="5900" width="9.28515625" bestFit="1" customWidth="1"/>
    <col min="5901" max="5901" width="10" bestFit="1" customWidth="1"/>
    <col min="5902" max="5902" width="10.7109375" bestFit="1" customWidth="1"/>
    <col min="5903" max="5903" width="10.42578125" bestFit="1" customWidth="1"/>
    <col min="6145" max="6145" width="29.5703125" customWidth="1"/>
    <col min="6147" max="6147" width="56.5703125" bestFit="1" customWidth="1"/>
    <col min="6150" max="6150" width="11.5703125" bestFit="1" customWidth="1"/>
    <col min="6151" max="6151" width="9.140625" bestFit="1" customWidth="1"/>
    <col min="6152" max="6155" width="10" bestFit="1" customWidth="1"/>
    <col min="6156" max="6156" width="9.28515625" bestFit="1" customWidth="1"/>
    <col min="6157" max="6157" width="10" bestFit="1" customWidth="1"/>
    <col min="6158" max="6158" width="10.7109375" bestFit="1" customWidth="1"/>
    <col min="6159" max="6159" width="10.42578125" bestFit="1" customWidth="1"/>
    <col min="6401" max="6401" width="29.5703125" customWidth="1"/>
    <col min="6403" max="6403" width="56.5703125" bestFit="1" customWidth="1"/>
    <col min="6406" max="6406" width="11.5703125" bestFit="1" customWidth="1"/>
    <col min="6407" max="6407" width="9.140625" bestFit="1" customWidth="1"/>
    <col min="6408" max="6411" width="10" bestFit="1" customWidth="1"/>
    <col min="6412" max="6412" width="9.28515625" bestFit="1" customWidth="1"/>
    <col min="6413" max="6413" width="10" bestFit="1" customWidth="1"/>
    <col min="6414" max="6414" width="10.7109375" bestFit="1" customWidth="1"/>
    <col min="6415" max="6415" width="10.42578125" bestFit="1" customWidth="1"/>
    <col min="6657" max="6657" width="29.5703125" customWidth="1"/>
    <col min="6659" max="6659" width="56.5703125" bestFit="1" customWidth="1"/>
    <col min="6662" max="6662" width="11.5703125" bestFit="1" customWidth="1"/>
    <col min="6663" max="6663" width="9.140625" bestFit="1" customWidth="1"/>
    <col min="6664" max="6667" width="10" bestFit="1" customWidth="1"/>
    <col min="6668" max="6668" width="9.28515625" bestFit="1" customWidth="1"/>
    <col min="6669" max="6669" width="10" bestFit="1" customWidth="1"/>
    <col min="6670" max="6670" width="10.7109375" bestFit="1" customWidth="1"/>
    <col min="6671" max="6671" width="10.42578125" bestFit="1" customWidth="1"/>
    <col min="6913" max="6913" width="29.5703125" customWidth="1"/>
    <col min="6915" max="6915" width="56.5703125" bestFit="1" customWidth="1"/>
    <col min="6918" max="6918" width="11.5703125" bestFit="1" customWidth="1"/>
    <col min="6919" max="6919" width="9.140625" bestFit="1" customWidth="1"/>
    <col min="6920" max="6923" width="10" bestFit="1" customWidth="1"/>
    <col min="6924" max="6924" width="9.28515625" bestFit="1" customWidth="1"/>
    <col min="6925" max="6925" width="10" bestFit="1" customWidth="1"/>
    <col min="6926" max="6926" width="10.7109375" bestFit="1" customWidth="1"/>
    <col min="6927" max="6927" width="10.42578125" bestFit="1" customWidth="1"/>
    <col min="7169" max="7169" width="29.5703125" customWidth="1"/>
    <col min="7171" max="7171" width="56.5703125" bestFit="1" customWidth="1"/>
    <col min="7174" max="7174" width="11.5703125" bestFit="1" customWidth="1"/>
    <col min="7175" max="7175" width="9.140625" bestFit="1" customWidth="1"/>
    <col min="7176" max="7179" width="10" bestFit="1" customWidth="1"/>
    <col min="7180" max="7180" width="9.28515625" bestFit="1" customWidth="1"/>
    <col min="7181" max="7181" width="10" bestFit="1" customWidth="1"/>
    <col min="7182" max="7182" width="10.7109375" bestFit="1" customWidth="1"/>
    <col min="7183" max="7183" width="10.42578125" bestFit="1" customWidth="1"/>
    <col min="7425" max="7425" width="29.5703125" customWidth="1"/>
    <col min="7427" max="7427" width="56.5703125" bestFit="1" customWidth="1"/>
    <col min="7430" max="7430" width="11.5703125" bestFit="1" customWidth="1"/>
    <col min="7431" max="7431" width="9.140625" bestFit="1" customWidth="1"/>
    <col min="7432" max="7435" width="10" bestFit="1" customWidth="1"/>
    <col min="7436" max="7436" width="9.28515625" bestFit="1" customWidth="1"/>
    <col min="7437" max="7437" width="10" bestFit="1" customWidth="1"/>
    <col min="7438" max="7438" width="10.7109375" bestFit="1" customWidth="1"/>
    <col min="7439" max="7439" width="10.42578125" bestFit="1" customWidth="1"/>
    <col min="7681" max="7681" width="29.5703125" customWidth="1"/>
    <col min="7683" max="7683" width="56.5703125" bestFit="1" customWidth="1"/>
    <col min="7686" max="7686" width="11.5703125" bestFit="1" customWidth="1"/>
    <col min="7687" max="7687" width="9.140625" bestFit="1" customWidth="1"/>
    <col min="7688" max="7691" width="10" bestFit="1" customWidth="1"/>
    <col min="7692" max="7692" width="9.28515625" bestFit="1" customWidth="1"/>
    <col min="7693" max="7693" width="10" bestFit="1" customWidth="1"/>
    <col min="7694" max="7694" width="10.7109375" bestFit="1" customWidth="1"/>
    <col min="7695" max="7695" width="10.42578125" bestFit="1" customWidth="1"/>
    <col min="7937" max="7937" width="29.5703125" customWidth="1"/>
    <col min="7939" max="7939" width="56.5703125" bestFit="1" customWidth="1"/>
    <col min="7942" max="7942" width="11.5703125" bestFit="1" customWidth="1"/>
    <col min="7943" max="7943" width="9.140625" bestFit="1" customWidth="1"/>
    <col min="7944" max="7947" width="10" bestFit="1" customWidth="1"/>
    <col min="7948" max="7948" width="9.28515625" bestFit="1" customWidth="1"/>
    <col min="7949" max="7949" width="10" bestFit="1" customWidth="1"/>
    <col min="7950" max="7950" width="10.7109375" bestFit="1" customWidth="1"/>
    <col min="7951" max="7951" width="10.42578125" bestFit="1" customWidth="1"/>
    <col min="8193" max="8193" width="29.5703125" customWidth="1"/>
    <col min="8195" max="8195" width="56.5703125" bestFit="1" customWidth="1"/>
    <col min="8198" max="8198" width="11.5703125" bestFit="1" customWidth="1"/>
    <col min="8199" max="8199" width="9.140625" bestFit="1" customWidth="1"/>
    <col min="8200" max="8203" width="10" bestFit="1" customWidth="1"/>
    <col min="8204" max="8204" width="9.28515625" bestFit="1" customWidth="1"/>
    <col min="8205" max="8205" width="10" bestFit="1" customWidth="1"/>
    <col min="8206" max="8206" width="10.7109375" bestFit="1" customWidth="1"/>
    <col min="8207" max="8207" width="10.42578125" bestFit="1" customWidth="1"/>
    <col min="8449" max="8449" width="29.5703125" customWidth="1"/>
    <col min="8451" max="8451" width="56.5703125" bestFit="1" customWidth="1"/>
    <col min="8454" max="8454" width="11.5703125" bestFit="1" customWidth="1"/>
    <col min="8455" max="8455" width="9.140625" bestFit="1" customWidth="1"/>
    <col min="8456" max="8459" width="10" bestFit="1" customWidth="1"/>
    <col min="8460" max="8460" width="9.28515625" bestFit="1" customWidth="1"/>
    <col min="8461" max="8461" width="10" bestFit="1" customWidth="1"/>
    <col min="8462" max="8462" width="10.7109375" bestFit="1" customWidth="1"/>
    <col min="8463" max="8463" width="10.42578125" bestFit="1" customWidth="1"/>
    <col min="8705" max="8705" width="29.5703125" customWidth="1"/>
    <col min="8707" max="8707" width="56.5703125" bestFit="1" customWidth="1"/>
    <col min="8710" max="8710" width="11.5703125" bestFit="1" customWidth="1"/>
    <col min="8711" max="8711" width="9.140625" bestFit="1" customWidth="1"/>
    <col min="8712" max="8715" width="10" bestFit="1" customWidth="1"/>
    <col min="8716" max="8716" width="9.28515625" bestFit="1" customWidth="1"/>
    <col min="8717" max="8717" width="10" bestFit="1" customWidth="1"/>
    <col min="8718" max="8718" width="10.7109375" bestFit="1" customWidth="1"/>
    <col min="8719" max="8719" width="10.42578125" bestFit="1" customWidth="1"/>
    <col min="8961" max="8961" width="29.5703125" customWidth="1"/>
    <col min="8963" max="8963" width="56.5703125" bestFit="1" customWidth="1"/>
    <col min="8966" max="8966" width="11.5703125" bestFit="1" customWidth="1"/>
    <col min="8967" max="8967" width="9.140625" bestFit="1" customWidth="1"/>
    <col min="8968" max="8971" width="10" bestFit="1" customWidth="1"/>
    <col min="8972" max="8972" width="9.28515625" bestFit="1" customWidth="1"/>
    <col min="8973" max="8973" width="10" bestFit="1" customWidth="1"/>
    <col min="8974" max="8974" width="10.7109375" bestFit="1" customWidth="1"/>
    <col min="8975" max="8975" width="10.42578125" bestFit="1" customWidth="1"/>
    <col min="9217" max="9217" width="29.5703125" customWidth="1"/>
    <col min="9219" max="9219" width="56.5703125" bestFit="1" customWidth="1"/>
    <col min="9222" max="9222" width="11.5703125" bestFit="1" customWidth="1"/>
    <col min="9223" max="9223" width="9.140625" bestFit="1" customWidth="1"/>
    <col min="9224" max="9227" width="10" bestFit="1" customWidth="1"/>
    <col min="9228" max="9228" width="9.28515625" bestFit="1" customWidth="1"/>
    <col min="9229" max="9229" width="10" bestFit="1" customWidth="1"/>
    <col min="9230" max="9230" width="10.7109375" bestFit="1" customWidth="1"/>
    <col min="9231" max="9231" width="10.42578125" bestFit="1" customWidth="1"/>
    <col min="9473" max="9473" width="29.5703125" customWidth="1"/>
    <col min="9475" max="9475" width="56.5703125" bestFit="1" customWidth="1"/>
    <col min="9478" max="9478" width="11.5703125" bestFit="1" customWidth="1"/>
    <col min="9479" max="9479" width="9.140625" bestFit="1" customWidth="1"/>
    <col min="9480" max="9483" width="10" bestFit="1" customWidth="1"/>
    <col min="9484" max="9484" width="9.28515625" bestFit="1" customWidth="1"/>
    <col min="9485" max="9485" width="10" bestFit="1" customWidth="1"/>
    <col min="9486" max="9486" width="10.7109375" bestFit="1" customWidth="1"/>
    <col min="9487" max="9487" width="10.42578125" bestFit="1" customWidth="1"/>
    <col min="9729" max="9729" width="29.5703125" customWidth="1"/>
    <col min="9731" max="9731" width="56.5703125" bestFit="1" customWidth="1"/>
    <col min="9734" max="9734" width="11.5703125" bestFit="1" customWidth="1"/>
    <col min="9735" max="9735" width="9.140625" bestFit="1" customWidth="1"/>
    <col min="9736" max="9739" width="10" bestFit="1" customWidth="1"/>
    <col min="9740" max="9740" width="9.28515625" bestFit="1" customWidth="1"/>
    <col min="9741" max="9741" width="10" bestFit="1" customWidth="1"/>
    <col min="9742" max="9742" width="10.7109375" bestFit="1" customWidth="1"/>
    <col min="9743" max="9743" width="10.42578125" bestFit="1" customWidth="1"/>
    <col min="9985" max="9985" width="29.5703125" customWidth="1"/>
    <col min="9987" max="9987" width="56.5703125" bestFit="1" customWidth="1"/>
    <col min="9990" max="9990" width="11.5703125" bestFit="1" customWidth="1"/>
    <col min="9991" max="9991" width="9.140625" bestFit="1" customWidth="1"/>
    <col min="9992" max="9995" width="10" bestFit="1" customWidth="1"/>
    <col min="9996" max="9996" width="9.28515625" bestFit="1" customWidth="1"/>
    <col min="9997" max="9997" width="10" bestFit="1" customWidth="1"/>
    <col min="9998" max="9998" width="10.7109375" bestFit="1" customWidth="1"/>
    <col min="9999" max="9999" width="10.42578125" bestFit="1" customWidth="1"/>
    <col min="10241" max="10241" width="29.5703125" customWidth="1"/>
    <col min="10243" max="10243" width="56.5703125" bestFit="1" customWidth="1"/>
    <col min="10246" max="10246" width="11.5703125" bestFit="1" customWidth="1"/>
    <col min="10247" max="10247" width="9.140625" bestFit="1" customWidth="1"/>
    <col min="10248" max="10251" width="10" bestFit="1" customWidth="1"/>
    <col min="10252" max="10252" width="9.28515625" bestFit="1" customWidth="1"/>
    <col min="10253" max="10253" width="10" bestFit="1" customWidth="1"/>
    <col min="10254" max="10254" width="10.7109375" bestFit="1" customWidth="1"/>
    <col min="10255" max="10255" width="10.42578125" bestFit="1" customWidth="1"/>
    <col min="10497" max="10497" width="29.5703125" customWidth="1"/>
    <col min="10499" max="10499" width="56.5703125" bestFit="1" customWidth="1"/>
    <col min="10502" max="10502" width="11.5703125" bestFit="1" customWidth="1"/>
    <col min="10503" max="10503" width="9.140625" bestFit="1" customWidth="1"/>
    <col min="10504" max="10507" width="10" bestFit="1" customWidth="1"/>
    <col min="10508" max="10508" width="9.28515625" bestFit="1" customWidth="1"/>
    <col min="10509" max="10509" width="10" bestFit="1" customWidth="1"/>
    <col min="10510" max="10510" width="10.7109375" bestFit="1" customWidth="1"/>
    <col min="10511" max="10511" width="10.42578125" bestFit="1" customWidth="1"/>
    <col min="10753" max="10753" width="29.5703125" customWidth="1"/>
    <col min="10755" max="10755" width="56.5703125" bestFit="1" customWidth="1"/>
    <col min="10758" max="10758" width="11.5703125" bestFit="1" customWidth="1"/>
    <col min="10759" max="10759" width="9.140625" bestFit="1" customWidth="1"/>
    <col min="10760" max="10763" width="10" bestFit="1" customWidth="1"/>
    <col min="10764" max="10764" width="9.28515625" bestFit="1" customWidth="1"/>
    <col min="10765" max="10765" width="10" bestFit="1" customWidth="1"/>
    <col min="10766" max="10766" width="10.7109375" bestFit="1" customWidth="1"/>
    <col min="10767" max="10767" width="10.42578125" bestFit="1" customWidth="1"/>
    <col min="11009" max="11009" width="29.5703125" customWidth="1"/>
    <col min="11011" max="11011" width="56.5703125" bestFit="1" customWidth="1"/>
    <col min="11014" max="11014" width="11.5703125" bestFit="1" customWidth="1"/>
    <col min="11015" max="11015" width="9.140625" bestFit="1" customWidth="1"/>
    <col min="11016" max="11019" width="10" bestFit="1" customWidth="1"/>
    <col min="11020" max="11020" width="9.28515625" bestFit="1" customWidth="1"/>
    <col min="11021" max="11021" width="10" bestFit="1" customWidth="1"/>
    <col min="11022" max="11022" width="10.7109375" bestFit="1" customWidth="1"/>
    <col min="11023" max="11023" width="10.42578125" bestFit="1" customWidth="1"/>
    <col min="11265" max="11265" width="29.5703125" customWidth="1"/>
    <col min="11267" max="11267" width="56.5703125" bestFit="1" customWidth="1"/>
    <col min="11270" max="11270" width="11.5703125" bestFit="1" customWidth="1"/>
    <col min="11271" max="11271" width="9.140625" bestFit="1" customWidth="1"/>
    <col min="11272" max="11275" width="10" bestFit="1" customWidth="1"/>
    <col min="11276" max="11276" width="9.28515625" bestFit="1" customWidth="1"/>
    <col min="11277" max="11277" width="10" bestFit="1" customWidth="1"/>
    <col min="11278" max="11278" width="10.7109375" bestFit="1" customWidth="1"/>
    <col min="11279" max="11279" width="10.42578125" bestFit="1" customWidth="1"/>
    <col min="11521" max="11521" width="29.5703125" customWidth="1"/>
    <col min="11523" max="11523" width="56.5703125" bestFit="1" customWidth="1"/>
    <col min="11526" max="11526" width="11.5703125" bestFit="1" customWidth="1"/>
    <col min="11527" max="11527" width="9.140625" bestFit="1" customWidth="1"/>
    <col min="11528" max="11531" width="10" bestFit="1" customWidth="1"/>
    <col min="11532" max="11532" width="9.28515625" bestFit="1" customWidth="1"/>
    <col min="11533" max="11533" width="10" bestFit="1" customWidth="1"/>
    <col min="11534" max="11534" width="10.7109375" bestFit="1" customWidth="1"/>
    <col min="11535" max="11535" width="10.42578125" bestFit="1" customWidth="1"/>
    <col min="11777" max="11777" width="29.5703125" customWidth="1"/>
    <col min="11779" max="11779" width="56.5703125" bestFit="1" customWidth="1"/>
    <col min="11782" max="11782" width="11.5703125" bestFit="1" customWidth="1"/>
    <col min="11783" max="11783" width="9.140625" bestFit="1" customWidth="1"/>
    <col min="11784" max="11787" width="10" bestFit="1" customWidth="1"/>
    <col min="11788" max="11788" width="9.28515625" bestFit="1" customWidth="1"/>
    <col min="11789" max="11789" width="10" bestFit="1" customWidth="1"/>
    <col min="11790" max="11790" width="10.7109375" bestFit="1" customWidth="1"/>
    <col min="11791" max="11791" width="10.42578125" bestFit="1" customWidth="1"/>
    <col min="12033" max="12033" width="29.5703125" customWidth="1"/>
    <col min="12035" max="12035" width="56.5703125" bestFit="1" customWidth="1"/>
    <col min="12038" max="12038" width="11.5703125" bestFit="1" customWidth="1"/>
    <col min="12039" max="12039" width="9.140625" bestFit="1" customWidth="1"/>
    <col min="12040" max="12043" width="10" bestFit="1" customWidth="1"/>
    <col min="12044" max="12044" width="9.28515625" bestFit="1" customWidth="1"/>
    <col min="12045" max="12045" width="10" bestFit="1" customWidth="1"/>
    <col min="12046" max="12046" width="10.7109375" bestFit="1" customWidth="1"/>
    <col min="12047" max="12047" width="10.42578125" bestFit="1" customWidth="1"/>
    <col min="12289" max="12289" width="29.5703125" customWidth="1"/>
    <col min="12291" max="12291" width="56.5703125" bestFit="1" customWidth="1"/>
    <col min="12294" max="12294" width="11.5703125" bestFit="1" customWidth="1"/>
    <col min="12295" max="12295" width="9.140625" bestFit="1" customWidth="1"/>
    <col min="12296" max="12299" width="10" bestFit="1" customWidth="1"/>
    <col min="12300" max="12300" width="9.28515625" bestFit="1" customWidth="1"/>
    <col min="12301" max="12301" width="10" bestFit="1" customWidth="1"/>
    <col min="12302" max="12302" width="10.7109375" bestFit="1" customWidth="1"/>
    <col min="12303" max="12303" width="10.42578125" bestFit="1" customWidth="1"/>
    <col min="12545" max="12545" width="29.5703125" customWidth="1"/>
    <col min="12547" max="12547" width="56.5703125" bestFit="1" customWidth="1"/>
    <col min="12550" max="12550" width="11.5703125" bestFit="1" customWidth="1"/>
    <col min="12551" max="12551" width="9.140625" bestFit="1" customWidth="1"/>
    <col min="12552" max="12555" width="10" bestFit="1" customWidth="1"/>
    <col min="12556" max="12556" width="9.28515625" bestFit="1" customWidth="1"/>
    <col min="12557" max="12557" width="10" bestFit="1" customWidth="1"/>
    <col min="12558" max="12558" width="10.7109375" bestFit="1" customWidth="1"/>
    <col min="12559" max="12559" width="10.42578125" bestFit="1" customWidth="1"/>
    <col min="12801" max="12801" width="29.5703125" customWidth="1"/>
    <col min="12803" max="12803" width="56.5703125" bestFit="1" customWidth="1"/>
    <col min="12806" max="12806" width="11.5703125" bestFit="1" customWidth="1"/>
    <col min="12807" max="12807" width="9.140625" bestFit="1" customWidth="1"/>
    <col min="12808" max="12811" width="10" bestFit="1" customWidth="1"/>
    <col min="12812" max="12812" width="9.28515625" bestFit="1" customWidth="1"/>
    <col min="12813" max="12813" width="10" bestFit="1" customWidth="1"/>
    <col min="12814" max="12814" width="10.7109375" bestFit="1" customWidth="1"/>
    <col min="12815" max="12815" width="10.42578125" bestFit="1" customWidth="1"/>
    <col min="13057" max="13057" width="29.5703125" customWidth="1"/>
    <col min="13059" max="13059" width="56.5703125" bestFit="1" customWidth="1"/>
    <col min="13062" max="13062" width="11.5703125" bestFit="1" customWidth="1"/>
    <col min="13063" max="13063" width="9.140625" bestFit="1" customWidth="1"/>
    <col min="13064" max="13067" width="10" bestFit="1" customWidth="1"/>
    <col min="13068" max="13068" width="9.28515625" bestFit="1" customWidth="1"/>
    <col min="13069" max="13069" width="10" bestFit="1" customWidth="1"/>
    <col min="13070" max="13070" width="10.7109375" bestFit="1" customWidth="1"/>
    <col min="13071" max="13071" width="10.42578125" bestFit="1" customWidth="1"/>
    <col min="13313" max="13313" width="29.5703125" customWidth="1"/>
    <col min="13315" max="13315" width="56.5703125" bestFit="1" customWidth="1"/>
    <col min="13318" max="13318" width="11.5703125" bestFit="1" customWidth="1"/>
    <col min="13319" max="13319" width="9.140625" bestFit="1" customWidth="1"/>
    <col min="13320" max="13323" width="10" bestFit="1" customWidth="1"/>
    <col min="13324" max="13324" width="9.28515625" bestFit="1" customWidth="1"/>
    <col min="13325" max="13325" width="10" bestFit="1" customWidth="1"/>
    <col min="13326" max="13326" width="10.7109375" bestFit="1" customWidth="1"/>
    <col min="13327" max="13327" width="10.42578125" bestFit="1" customWidth="1"/>
    <col min="13569" max="13569" width="29.5703125" customWidth="1"/>
    <col min="13571" max="13571" width="56.5703125" bestFit="1" customWidth="1"/>
    <col min="13574" max="13574" width="11.5703125" bestFit="1" customWidth="1"/>
    <col min="13575" max="13575" width="9.140625" bestFit="1" customWidth="1"/>
    <col min="13576" max="13579" width="10" bestFit="1" customWidth="1"/>
    <col min="13580" max="13580" width="9.28515625" bestFit="1" customWidth="1"/>
    <col min="13581" max="13581" width="10" bestFit="1" customWidth="1"/>
    <col min="13582" max="13582" width="10.7109375" bestFit="1" customWidth="1"/>
    <col min="13583" max="13583" width="10.42578125" bestFit="1" customWidth="1"/>
    <col min="13825" max="13825" width="29.5703125" customWidth="1"/>
    <col min="13827" max="13827" width="56.5703125" bestFit="1" customWidth="1"/>
    <col min="13830" max="13830" width="11.5703125" bestFit="1" customWidth="1"/>
    <col min="13831" max="13831" width="9.140625" bestFit="1" customWidth="1"/>
    <col min="13832" max="13835" width="10" bestFit="1" customWidth="1"/>
    <col min="13836" max="13836" width="9.28515625" bestFit="1" customWidth="1"/>
    <col min="13837" max="13837" width="10" bestFit="1" customWidth="1"/>
    <col min="13838" max="13838" width="10.7109375" bestFit="1" customWidth="1"/>
    <col min="13839" max="13839" width="10.42578125" bestFit="1" customWidth="1"/>
    <col min="14081" max="14081" width="29.5703125" customWidth="1"/>
    <col min="14083" max="14083" width="56.5703125" bestFit="1" customWidth="1"/>
    <col min="14086" max="14086" width="11.5703125" bestFit="1" customWidth="1"/>
    <col min="14087" max="14087" width="9.140625" bestFit="1" customWidth="1"/>
    <col min="14088" max="14091" width="10" bestFit="1" customWidth="1"/>
    <col min="14092" max="14092" width="9.28515625" bestFit="1" customWidth="1"/>
    <col min="14093" max="14093" width="10" bestFit="1" customWidth="1"/>
    <col min="14094" max="14094" width="10.7109375" bestFit="1" customWidth="1"/>
    <col min="14095" max="14095" width="10.42578125" bestFit="1" customWidth="1"/>
    <col min="14337" max="14337" width="29.5703125" customWidth="1"/>
    <col min="14339" max="14339" width="56.5703125" bestFit="1" customWidth="1"/>
    <col min="14342" max="14342" width="11.5703125" bestFit="1" customWidth="1"/>
    <col min="14343" max="14343" width="9.140625" bestFit="1" customWidth="1"/>
    <col min="14344" max="14347" width="10" bestFit="1" customWidth="1"/>
    <col min="14348" max="14348" width="9.28515625" bestFit="1" customWidth="1"/>
    <col min="14349" max="14349" width="10" bestFit="1" customWidth="1"/>
    <col min="14350" max="14350" width="10.7109375" bestFit="1" customWidth="1"/>
    <col min="14351" max="14351" width="10.42578125" bestFit="1" customWidth="1"/>
    <col min="14593" max="14593" width="29.5703125" customWidth="1"/>
    <col min="14595" max="14595" width="56.5703125" bestFit="1" customWidth="1"/>
    <col min="14598" max="14598" width="11.5703125" bestFit="1" customWidth="1"/>
    <col min="14599" max="14599" width="9.140625" bestFit="1" customWidth="1"/>
    <col min="14600" max="14603" width="10" bestFit="1" customWidth="1"/>
    <col min="14604" max="14604" width="9.28515625" bestFit="1" customWidth="1"/>
    <col min="14605" max="14605" width="10" bestFit="1" customWidth="1"/>
    <col min="14606" max="14606" width="10.7109375" bestFit="1" customWidth="1"/>
    <col min="14607" max="14607" width="10.42578125" bestFit="1" customWidth="1"/>
    <col min="14849" max="14849" width="29.5703125" customWidth="1"/>
    <col min="14851" max="14851" width="56.5703125" bestFit="1" customWidth="1"/>
    <col min="14854" max="14854" width="11.5703125" bestFit="1" customWidth="1"/>
    <col min="14855" max="14855" width="9.140625" bestFit="1" customWidth="1"/>
    <col min="14856" max="14859" width="10" bestFit="1" customWidth="1"/>
    <col min="14860" max="14860" width="9.28515625" bestFit="1" customWidth="1"/>
    <col min="14861" max="14861" width="10" bestFit="1" customWidth="1"/>
    <col min="14862" max="14862" width="10.7109375" bestFit="1" customWidth="1"/>
    <col min="14863" max="14863" width="10.42578125" bestFit="1" customWidth="1"/>
    <col min="15105" max="15105" width="29.5703125" customWidth="1"/>
    <col min="15107" max="15107" width="56.5703125" bestFit="1" customWidth="1"/>
    <col min="15110" max="15110" width="11.5703125" bestFit="1" customWidth="1"/>
    <col min="15111" max="15111" width="9.140625" bestFit="1" customWidth="1"/>
    <col min="15112" max="15115" width="10" bestFit="1" customWidth="1"/>
    <col min="15116" max="15116" width="9.28515625" bestFit="1" customWidth="1"/>
    <col min="15117" max="15117" width="10" bestFit="1" customWidth="1"/>
    <col min="15118" max="15118" width="10.7109375" bestFit="1" customWidth="1"/>
    <col min="15119" max="15119" width="10.42578125" bestFit="1" customWidth="1"/>
    <col min="15361" max="15361" width="29.5703125" customWidth="1"/>
    <col min="15363" max="15363" width="56.5703125" bestFit="1" customWidth="1"/>
    <col min="15366" max="15366" width="11.5703125" bestFit="1" customWidth="1"/>
    <col min="15367" max="15367" width="9.140625" bestFit="1" customWidth="1"/>
    <col min="15368" max="15371" width="10" bestFit="1" customWidth="1"/>
    <col min="15372" max="15372" width="9.28515625" bestFit="1" customWidth="1"/>
    <col min="15373" max="15373" width="10" bestFit="1" customWidth="1"/>
    <col min="15374" max="15374" width="10.7109375" bestFit="1" customWidth="1"/>
    <col min="15375" max="15375" width="10.42578125" bestFit="1" customWidth="1"/>
    <col min="15617" max="15617" width="29.5703125" customWidth="1"/>
    <col min="15619" max="15619" width="56.5703125" bestFit="1" customWidth="1"/>
    <col min="15622" max="15622" width="11.5703125" bestFit="1" customWidth="1"/>
    <col min="15623" max="15623" width="9.140625" bestFit="1" customWidth="1"/>
    <col min="15624" max="15627" width="10" bestFit="1" customWidth="1"/>
    <col min="15628" max="15628" width="9.28515625" bestFit="1" customWidth="1"/>
    <col min="15629" max="15629" width="10" bestFit="1" customWidth="1"/>
    <col min="15630" max="15630" width="10.7109375" bestFit="1" customWidth="1"/>
    <col min="15631" max="15631" width="10.42578125" bestFit="1" customWidth="1"/>
    <col min="15873" max="15873" width="29.5703125" customWidth="1"/>
    <col min="15875" max="15875" width="56.5703125" bestFit="1" customWidth="1"/>
    <col min="15878" max="15878" width="11.5703125" bestFit="1" customWidth="1"/>
    <col min="15879" max="15879" width="9.140625" bestFit="1" customWidth="1"/>
    <col min="15880" max="15883" width="10" bestFit="1" customWidth="1"/>
    <col min="15884" max="15884" width="9.28515625" bestFit="1" customWidth="1"/>
    <col min="15885" max="15885" width="10" bestFit="1" customWidth="1"/>
    <col min="15886" max="15886" width="10.7109375" bestFit="1" customWidth="1"/>
    <col min="15887" max="15887" width="10.42578125" bestFit="1" customWidth="1"/>
    <col min="16129" max="16129" width="29.5703125" customWidth="1"/>
    <col min="16131" max="16131" width="56.5703125" bestFit="1" customWidth="1"/>
    <col min="16134" max="16134" width="11.5703125" bestFit="1" customWidth="1"/>
    <col min="16135" max="16135" width="9.140625" bestFit="1" customWidth="1"/>
    <col min="16136" max="16139" width="10" bestFit="1" customWidth="1"/>
    <col min="16140" max="16140" width="9.28515625" bestFit="1" customWidth="1"/>
    <col min="16141" max="16141" width="10" bestFit="1" customWidth="1"/>
    <col min="16142" max="16142" width="10.7109375" bestFit="1" customWidth="1"/>
    <col min="16143" max="16143" width="10.42578125" bestFit="1" customWidth="1"/>
  </cols>
  <sheetData>
    <row r="1" spans="1:15" ht="18.75" x14ac:dyDescent="0.3">
      <c r="A1" s="76" t="s">
        <v>147</v>
      </c>
      <c r="B1" s="77"/>
    </row>
    <row r="2" spans="1:15" ht="15.75" x14ac:dyDescent="0.25">
      <c r="A2" s="32"/>
    </row>
    <row r="3" spans="1:15" ht="15.75" thickBot="1" x14ac:dyDescent="0.3">
      <c r="A3" s="78" t="s">
        <v>34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5" ht="15.75" thickBot="1" x14ac:dyDescent="0.3">
      <c r="A4" s="81" t="s">
        <v>148</v>
      </c>
      <c r="B4" s="82" t="s">
        <v>149</v>
      </c>
      <c r="C4" s="83" t="s">
        <v>150</v>
      </c>
      <c r="D4" s="84" t="s">
        <v>151</v>
      </c>
      <c r="E4" s="85" t="s">
        <v>152</v>
      </c>
      <c r="F4" s="86" t="s">
        <v>153</v>
      </c>
      <c r="G4" s="87" t="s">
        <v>105</v>
      </c>
      <c r="H4" s="80"/>
      <c r="I4" s="80"/>
      <c r="J4" s="80"/>
      <c r="K4" s="80"/>
      <c r="L4" s="80"/>
      <c r="M4" s="80"/>
      <c r="N4" s="80"/>
    </row>
    <row r="5" spans="1:15" x14ac:dyDescent="0.25">
      <c r="A5" s="88" t="s">
        <v>154</v>
      </c>
      <c r="B5" s="89"/>
      <c r="C5" s="89"/>
      <c r="D5" s="90"/>
      <c r="E5" s="91"/>
      <c r="F5" s="92"/>
      <c r="G5" s="93">
        <v>0</v>
      </c>
      <c r="H5" s="94"/>
      <c r="I5" s="80"/>
      <c r="J5" s="80"/>
      <c r="K5" s="80"/>
      <c r="L5" s="80"/>
      <c r="M5" s="80"/>
      <c r="N5" s="80"/>
    </row>
    <row r="6" spans="1:15" x14ac:dyDescent="0.25">
      <c r="A6" s="80" t="s">
        <v>155</v>
      </c>
      <c r="B6" s="80"/>
      <c r="C6" s="80"/>
      <c r="D6" s="80"/>
      <c r="E6" s="80"/>
      <c r="F6" s="80"/>
      <c r="G6" s="95">
        <f>ROUND(G5,0)</f>
        <v>0</v>
      </c>
      <c r="H6" s="80" t="s">
        <v>211</v>
      </c>
      <c r="I6" s="80"/>
      <c r="J6" s="80"/>
      <c r="K6" s="80"/>
      <c r="L6" s="80"/>
      <c r="M6" s="80"/>
      <c r="N6" s="80"/>
    </row>
    <row r="7" spans="1:15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5" x14ac:dyDescent="0.25">
      <c r="A8" s="78" t="s">
        <v>37</v>
      </c>
      <c r="B8" s="78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5" x14ac:dyDescent="0.25">
      <c r="A9" s="80" t="s">
        <v>156</v>
      </c>
      <c r="B9" s="80" t="s">
        <v>157</v>
      </c>
      <c r="C9" s="80"/>
      <c r="D9" s="80"/>
      <c r="E9" s="80"/>
      <c r="F9" s="80"/>
      <c r="G9" s="79">
        <f>0</f>
        <v>0</v>
      </c>
      <c r="H9" s="94" t="s">
        <v>186</v>
      </c>
      <c r="I9" s="80"/>
      <c r="J9" s="80"/>
      <c r="K9" s="80"/>
      <c r="L9" s="80"/>
      <c r="M9" s="80"/>
      <c r="N9" s="80"/>
    </row>
    <row r="10" spans="1:15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5" x14ac:dyDescent="0.25">
      <c r="A11" s="78" t="s">
        <v>212</v>
      </c>
      <c r="B11" s="78"/>
      <c r="C11" s="78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5" x14ac:dyDescent="0.25">
      <c r="A12" s="94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5" ht="33.75" x14ac:dyDescent="0.25">
      <c r="A13" s="96" t="s">
        <v>158</v>
      </c>
      <c r="B13" s="96" t="s">
        <v>159</v>
      </c>
      <c r="C13" s="96" t="s">
        <v>160</v>
      </c>
      <c r="D13" s="96" t="s">
        <v>161</v>
      </c>
      <c r="E13" s="96" t="s">
        <v>162</v>
      </c>
      <c r="F13" s="96" t="s">
        <v>163</v>
      </c>
      <c r="G13" s="96" t="s">
        <v>164</v>
      </c>
      <c r="H13" s="96" t="s">
        <v>165</v>
      </c>
      <c r="I13" s="96" t="s">
        <v>166</v>
      </c>
      <c r="J13" s="96" t="s">
        <v>167</v>
      </c>
      <c r="K13" s="96" t="s">
        <v>168</v>
      </c>
      <c r="L13" s="96" t="s">
        <v>169</v>
      </c>
      <c r="M13" s="96" t="s">
        <v>170</v>
      </c>
      <c r="N13" s="96" t="s">
        <v>171</v>
      </c>
      <c r="O13" s="96" t="s">
        <v>172</v>
      </c>
    </row>
    <row r="14" spans="1:15" x14ac:dyDescent="0.25">
      <c r="A14" s="100"/>
      <c r="B14" s="100"/>
      <c r="C14" s="100"/>
      <c r="D14" s="100"/>
      <c r="E14" s="100"/>
      <c r="F14" s="100"/>
      <c r="G14" s="100"/>
      <c r="H14" s="101"/>
      <c r="I14" s="102"/>
      <c r="J14" s="102"/>
      <c r="K14" s="102"/>
      <c r="L14" s="102"/>
      <c r="M14" s="102"/>
      <c r="N14" s="102"/>
      <c r="O14" s="102"/>
    </row>
    <row r="16" spans="1:15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95">
        <f>O14</f>
        <v>0</v>
      </c>
      <c r="N16" s="80"/>
    </row>
    <row r="17" spans="1:15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5" x14ac:dyDescent="0.25">
      <c r="A18" s="78" t="s">
        <v>211</v>
      </c>
      <c r="B18" s="78" t="s">
        <v>213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5" ht="33.75" x14ac:dyDescent="0.25">
      <c r="A19" s="96" t="s">
        <v>158</v>
      </c>
      <c r="B19" s="96" t="s">
        <v>159</v>
      </c>
      <c r="C19" s="96" t="s">
        <v>160</v>
      </c>
      <c r="D19" s="96" t="s">
        <v>161</v>
      </c>
      <c r="E19" s="96" t="s">
        <v>162</v>
      </c>
      <c r="F19" s="96" t="s">
        <v>163</v>
      </c>
      <c r="G19" s="96" t="s">
        <v>164</v>
      </c>
      <c r="H19" s="96" t="s">
        <v>165</v>
      </c>
      <c r="I19" s="96" t="s">
        <v>166</v>
      </c>
      <c r="J19" s="96" t="s">
        <v>167</v>
      </c>
      <c r="K19" s="96" t="s">
        <v>168</v>
      </c>
      <c r="L19" s="96" t="s">
        <v>169</v>
      </c>
      <c r="M19" s="96" t="s">
        <v>170</v>
      </c>
      <c r="N19" s="96" t="s">
        <v>171</v>
      </c>
      <c r="O19" s="96" t="s">
        <v>172</v>
      </c>
    </row>
    <row r="20" spans="1:15" x14ac:dyDescent="0.25">
      <c r="A20" s="97"/>
      <c r="B20" s="97"/>
      <c r="C20" s="97"/>
      <c r="D20" s="97"/>
      <c r="E20" s="97"/>
      <c r="F20" s="97"/>
      <c r="G20" s="97"/>
      <c r="H20" s="98"/>
      <c r="I20" s="99"/>
      <c r="J20" s="99"/>
      <c r="K20" s="99"/>
      <c r="L20" s="99"/>
      <c r="M20" s="99"/>
      <c r="N20" s="99"/>
      <c r="O20" s="99"/>
    </row>
    <row r="21" spans="1:15" x14ac:dyDescent="0.25">
      <c r="A21" s="100"/>
      <c r="B21" s="100"/>
      <c r="C21" s="100"/>
      <c r="D21" s="100"/>
      <c r="E21" s="100"/>
      <c r="F21" s="100"/>
      <c r="G21" s="100"/>
      <c r="H21" s="101"/>
      <c r="I21" s="102"/>
      <c r="J21" s="102"/>
      <c r="K21" s="102"/>
      <c r="L21" s="102"/>
      <c r="M21" s="102"/>
      <c r="N21" s="102"/>
      <c r="O21" s="102"/>
    </row>
    <row r="22" spans="1:15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95">
        <f>SUM(O20:O21)</f>
        <v>0</v>
      </c>
      <c r="N22" s="80"/>
      <c r="O22" s="103"/>
    </row>
    <row r="23" spans="1:15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1:15" x14ac:dyDescent="0.25">
      <c r="A24" s="78" t="s">
        <v>173</v>
      </c>
      <c r="B24" s="79" t="s">
        <v>214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1:15" x14ac:dyDescent="0.25">
      <c r="A25" s="104" t="s">
        <v>174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15" x14ac:dyDescent="0.25">
      <c r="A26" s="80" t="s">
        <v>175</v>
      </c>
      <c r="B26" s="105">
        <v>11.89</v>
      </c>
      <c r="C26" s="94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1:15" x14ac:dyDescent="0.25">
      <c r="A27" s="80" t="s">
        <v>135</v>
      </c>
      <c r="B27" s="80">
        <v>0</v>
      </c>
      <c r="C27" s="106" t="s">
        <v>176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5" x14ac:dyDescent="0.25">
      <c r="A28" s="80" t="s">
        <v>177</v>
      </c>
      <c r="B28" s="80">
        <f>44.88*B27</f>
        <v>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15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5" x14ac:dyDescent="0.25">
      <c r="A30" s="80" t="s">
        <v>178</v>
      </c>
      <c r="B30" s="107">
        <f>B26*B28</f>
        <v>0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</row>
    <row r="31" spans="1:15" x14ac:dyDescent="0.25">
      <c r="A31" s="80" t="s">
        <v>117</v>
      </c>
      <c r="B31" s="107">
        <f>IF(B30&lt;9100,0,(B30-9100)*13.8%)</f>
        <v>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5" x14ac:dyDescent="0.25">
      <c r="A32" s="80" t="s">
        <v>118</v>
      </c>
      <c r="B32" s="107">
        <f>ROUND((B30*19%),0)</f>
        <v>0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</row>
    <row r="33" spans="1:14" x14ac:dyDescent="0.25">
      <c r="A33" s="80" t="s">
        <v>179</v>
      </c>
      <c r="B33" s="107">
        <f>ROUND((B30*0.5%),0)</f>
        <v>0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4" ht="15.75" thickBot="1" x14ac:dyDescent="0.3">
      <c r="A34" s="108" t="s">
        <v>112</v>
      </c>
      <c r="B34" s="109">
        <f>SUM(B30:B33)</f>
        <v>0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4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4" x14ac:dyDescent="0.25">
      <c r="A36" s="78" t="s">
        <v>180</v>
      </c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4" x14ac:dyDescent="0.25">
      <c r="A37" s="104" t="s">
        <v>181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 x14ac:dyDescent="0.25">
      <c r="A38" s="80" t="s">
        <v>175</v>
      </c>
      <c r="B38" s="80">
        <v>14.26</v>
      </c>
      <c r="C38" s="94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4" x14ac:dyDescent="0.25">
      <c r="A39" s="80" t="s">
        <v>135</v>
      </c>
      <c r="B39" s="80"/>
      <c r="C39" s="106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 x14ac:dyDescent="0.25">
      <c r="A40" s="80" t="s">
        <v>177</v>
      </c>
      <c r="B40" s="80">
        <f>44.88*B39</f>
        <v>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4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4" x14ac:dyDescent="0.25">
      <c r="A42" s="80" t="s">
        <v>178</v>
      </c>
      <c r="B42" s="107">
        <f>B38*B40</f>
        <v>0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</row>
    <row r="43" spans="1:14" x14ac:dyDescent="0.25">
      <c r="A43" s="80" t="s">
        <v>117</v>
      </c>
      <c r="B43" s="107">
        <f>IF(B42&lt;9100,0,(B42-9100)*13.8%)</f>
        <v>0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4" x14ac:dyDescent="0.25">
      <c r="A44" s="80" t="s">
        <v>118</v>
      </c>
      <c r="B44" s="107">
        <f>ROUND((B42*19%),0)</f>
        <v>0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x14ac:dyDescent="0.25">
      <c r="A45" s="80" t="s">
        <v>179</v>
      </c>
      <c r="B45" s="107">
        <f>ROUND((B42*0.5%),0)</f>
        <v>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4" ht="15.75" thickBot="1" x14ac:dyDescent="0.3">
      <c r="A46" s="108" t="s">
        <v>112</v>
      </c>
      <c r="B46" s="109">
        <f>SUM(B42:B45)</f>
        <v>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</row>
    <row r="47" spans="1:14" x14ac:dyDescent="0.2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</row>
    <row r="48" spans="1:14" x14ac:dyDescent="0.25">
      <c r="A48" s="78" t="s">
        <v>215</v>
      </c>
      <c r="B48" s="78"/>
      <c r="C48" s="78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1:14" x14ac:dyDescent="0.25">
      <c r="A49" s="80" t="s">
        <v>187</v>
      </c>
      <c r="B49" s="80"/>
      <c r="C49" s="80"/>
      <c r="D49" s="80"/>
      <c r="E49" s="80">
        <v>0</v>
      </c>
      <c r="F49" s="80"/>
      <c r="G49" s="80"/>
      <c r="H49" s="80"/>
      <c r="I49" s="80"/>
      <c r="J49" s="80"/>
      <c r="K49" s="80"/>
      <c r="L49" s="80"/>
      <c r="M49" s="80"/>
      <c r="N49" s="80"/>
    </row>
    <row r="50" spans="1:14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</row>
    <row r="51" spans="1:14" x14ac:dyDescent="0.25">
      <c r="A51" s="80"/>
      <c r="C51" s="80"/>
      <c r="D51" s="80"/>
      <c r="E51" s="80"/>
      <c r="F51" s="80"/>
      <c r="G51" s="80"/>
      <c r="I51" s="80"/>
      <c r="J51" s="80"/>
      <c r="K51" s="80"/>
      <c r="L51" s="80"/>
      <c r="M51" s="80"/>
      <c r="N51" s="80"/>
    </row>
    <row r="52" spans="1:14" x14ac:dyDescent="0.25">
      <c r="A52" s="11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1:14" x14ac:dyDescent="0.25">
      <c r="H53" s="11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6DF4-A2EC-488C-B457-9BEE6854F078}">
  <dimension ref="A1:L75"/>
  <sheetViews>
    <sheetView tabSelected="1" topLeftCell="A32" workbookViewId="0">
      <selection activeCell="A46" sqref="A46"/>
    </sheetView>
  </sheetViews>
  <sheetFormatPr defaultRowHeight="15" x14ac:dyDescent="0.25"/>
  <cols>
    <col min="1" max="1" width="67.28515625" bestFit="1" customWidth="1"/>
    <col min="2" max="2" width="9.5703125" bestFit="1" customWidth="1"/>
    <col min="3" max="3" width="11.5703125" style="34" bestFit="1" customWidth="1"/>
    <col min="11" max="11" width="11.140625" bestFit="1" customWidth="1"/>
    <col min="257" max="257" width="67.28515625" bestFit="1" customWidth="1"/>
    <col min="258" max="258" width="9.5703125" bestFit="1" customWidth="1"/>
    <col min="259" max="259" width="11.5703125" bestFit="1" customWidth="1"/>
    <col min="267" max="267" width="11.140625" bestFit="1" customWidth="1"/>
    <col min="513" max="513" width="67.28515625" bestFit="1" customWidth="1"/>
    <col min="514" max="514" width="9.5703125" bestFit="1" customWidth="1"/>
    <col min="515" max="515" width="11.5703125" bestFit="1" customWidth="1"/>
    <col min="523" max="523" width="11.140625" bestFit="1" customWidth="1"/>
    <col min="769" max="769" width="67.28515625" bestFit="1" customWidth="1"/>
    <col min="770" max="770" width="9.5703125" bestFit="1" customWidth="1"/>
    <col min="771" max="771" width="11.5703125" bestFit="1" customWidth="1"/>
    <col min="779" max="779" width="11.140625" bestFit="1" customWidth="1"/>
    <col min="1025" max="1025" width="67.28515625" bestFit="1" customWidth="1"/>
    <col min="1026" max="1026" width="9.5703125" bestFit="1" customWidth="1"/>
    <col min="1027" max="1027" width="11.5703125" bestFit="1" customWidth="1"/>
    <col min="1035" max="1035" width="11.140625" bestFit="1" customWidth="1"/>
    <col min="1281" max="1281" width="67.28515625" bestFit="1" customWidth="1"/>
    <col min="1282" max="1282" width="9.5703125" bestFit="1" customWidth="1"/>
    <col min="1283" max="1283" width="11.5703125" bestFit="1" customWidth="1"/>
    <col min="1291" max="1291" width="11.140625" bestFit="1" customWidth="1"/>
    <col min="1537" max="1537" width="67.28515625" bestFit="1" customWidth="1"/>
    <col min="1538" max="1538" width="9.5703125" bestFit="1" customWidth="1"/>
    <col min="1539" max="1539" width="11.5703125" bestFit="1" customWidth="1"/>
    <col min="1547" max="1547" width="11.140625" bestFit="1" customWidth="1"/>
    <col min="1793" max="1793" width="67.28515625" bestFit="1" customWidth="1"/>
    <col min="1794" max="1794" width="9.5703125" bestFit="1" customWidth="1"/>
    <col min="1795" max="1795" width="11.5703125" bestFit="1" customWidth="1"/>
    <col min="1803" max="1803" width="11.140625" bestFit="1" customWidth="1"/>
    <col min="2049" max="2049" width="67.28515625" bestFit="1" customWidth="1"/>
    <col min="2050" max="2050" width="9.5703125" bestFit="1" customWidth="1"/>
    <col min="2051" max="2051" width="11.5703125" bestFit="1" customWidth="1"/>
    <col min="2059" max="2059" width="11.140625" bestFit="1" customWidth="1"/>
    <col min="2305" max="2305" width="67.28515625" bestFit="1" customWidth="1"/>
    <col min="2306" max="2306" width="9.5703125" bestFit="1" customWidth="1"/>
    <col min="2307" max="2307" width="11.5703125" bestFit="1" customWidth="1"/>
    <col min="2315" max="2315" width="11.140625" bestFit="1" customWidth="1"/>
    <col min="2561" max="2561" width="67.28515625" bestFit="1" customWidth="1"/>
    <col min="2562" max="2562" width="9.5703125" bestFit="1" customWidth="1"/>
    <col min="2563" max="2563" width="11.5703125" bestFit="1" customWidth="1"/>
    <col min="2571" max="2571" width="11.140625" bestFit="1" customWidth="1"/>
    <col min="2817" max="2817" width="67.28515625" bestFit="1" customWidth="1"/>
    <col min="2818" max="2818" width="9.5703125" bestFit="1" customWidth="1"/>
    <col min="2819" max="2819" width="11.5703125" bestFit="1" customWidth="1"/>
    <col min="2827" max="2827" width="11.140625" bestFit="1" customWidth="1"/>
    <col min="3073" max="3073" width="67.28515625" bestFit="1" customWidth="1"/>
    <col min="3074" max="3074" width="9.5703125" bestFit="1" customWidth="1"/>
    <col min="3075" max="3075" width="11.5703125" bestFit="1" customWidth="1"/>
    <col min="3083" max="3083" width="11.140625" bestFit="1" customWidth="1"/>
    <col min="3329" max="3329" width="67.28515625" bestFit="1" customWidth="1"/>
    <col min="3330" max="3330" width="9.5703125" bestFit="1" customWidth="1"/>
    <col min="3331" max="3331" width="11.5703125" bestFit="1" customWidth="1"/>
    <col min="3339" max="3339" width="11.140625" bestFit="1" customWidth="1"/>
    <col min="3585" max="3585" width="67.28515625" bestFit="1" customWidth="1"/>
    <col min="3586" max="3586" width="9.5703125" bestFit="1" customWidth="1"/>
    <col min="3587" max="3587" width="11.5703125" bestFit="1" customWidth="1"/>
    <col min="3595" max="3595" width="11.140625" bestFit="1" customWidth="1"/>
    <col min="3841" max="3841" width="67.28515625" bestFit="1" customWidth="1"/>
    <col min="3842" max="3842" width="9.5703125" bestFit="1" customWidth="1"/>
    <col min="3843" max="3843" width="11.5703125" bestFit="1" customWidth="1"/>
    <col min="3851" max="3851" width="11.140625" bestFit="1" customWidth="1"/>
    <col min="4097" max="4097" width="67.28515625" bestFit="1" customWidth="1"/>
    <col min="4098" max="4098" width="9.5703125" bestFit="1" customWidth="1"/>
    <col min="4099" max="4099" width="11.5703125" bestFit="1" customWidth="1"/>
    <col min="4107" max="4107" width="11.140625" bestFit="1" customWidth="1"/>
    <col min="4353" max="4353" width="67.28515625" bestFit="1" customWidth="1"/>
    <col min="4354" max="4354" width="9.5703125" bestFit="1" customWidth="1"/>
    <col min="4355" max="4355" width="11.5703125" bestFit="1" customWidth="1"/>
    <col min="4363" max="4363" width="11.140625" bestFit="1" customWidth="1"/>
    <col min="4609" max="4609" width="67.28515625" bestFit="1" customWidth="1"/>
    <col min="4610" max="4610" width="9.5703125" bestFit="1" customWidth="1"/>
    <col min="4611" max="4611" width="11.5703125" bestFit="1" customWidth="1"/>
    <col min="4619" max="4619" width="11.140625" bestFit="1" customWidth="1"/>
    <col min="4865" max="4865" width="67.28515625" bestFit="1" customWidth="1"/>
    <col min="4866" max="4866" width="9.5703125" bestFit="1" customWidth="1"/>
    <col min="4867" max="4867" width="11.5703125" bestFit="1" customWidth="1"/>
    <col min="4875" max="4875" width="11.140625" bestFit="1" customWidth="1"/>
    <col min="5121" max="5121" width="67.28515625" bestFit="1" customWidth="1"/>
    <col min="5122" max="5122" width="9.5703125" bestFit="1" customWidth="1"/>
    <col min="5123" max="5123" width="11.5703125" bestFit="1" customWidth="1"/>
    <col min="5131" max="5131" width="11.140625" bestFit="1" customWidth="1"/>
    <col min="5377" max="5377" width="67.28515625" bestFit="1" customWidth="1"/>
    <col min="5378" max="5378" width="9.5703125" bestFit="1" customWidth="1"/>
    <col min="5379" max="5379" width="11.5703125" bestFit="1" customWidth="1"/>
    <col min="5387" max="5387" width="11.140625" bestFit="1" customWidth="1"/>
    <col min="5633" max="5633" width="67.28515625" bestFit="1" customWidth="1"/>
    <col min="5634" max="5634" width="9.5703125" bestFit="1" customWidth="1"/>
    <col min="5635" max="5635" width="11.5703125" bestFit="1" customWidth="1"/>
    <col min="5643" max="5643" width="11.140625" bestFit="1" customWidth="1"/>
    <col min="5889" max="5889" width="67.28515625" bestFit="1" customWidth="1"/>
    <col min="5890" max="5890" width="9.5703125" bestFit="1" customWidth="1"/>
    <col min="5891" max="5891" width="11.5703125" bestFit="1" customWidth="1"/>
    <col min="5899" max="5899" width="11.140625" bestFit="1" customWidth="1"/>
    <col min="6145" max="6145" width="67.28515625" bestFit="1" customWidth="1"/>
    <col min="6146" max="6146" width="9.5703125" bestFit="1" customWidth="1"/>
    <col min="6147" max="6147" width="11.5703125" bestFit="1" customWidth="1"/>
    <col min="6155" max="6155" width="11.140625" bestFit="1" customWidth="1"/>
    <col min="6401" max="6401" width="67.28515625" bestFit="1" customWidth="1"/>
    <col min="6402" max="6402" width="9.5703125" bestFit="1" customWidth="1"/>
    <col min="6403" max="6403" width="11.5703125" bestFit="1" customWidth="1"/>
    <col min="6411" max="6411" width="11.140625" bestFit="1" customWidth="1"/>
    <col min="6657" max="6657" width="67.28515625" bestFit="1" customWidth="1"/>
    <col min="6658" max="6658" width="9.5703125" bestFit="1" customWidth="1"/>
    <col min="6659" max="6659" width="11.5703125" bestFit="1" customWidth="1"/>
    <col min="6667" max="6667" width="11.140625" bestFit="1" customWidth="1"/>
    <col min="6913" max="6913" width="67.28515625" bestFit="1" customWidth="1"/>
    <col min="6914" max="6914" width="9.5703125" bestFit="1" customWidth="1"/>
    <col min="6915" max="6915" width="11.5703125" bestFit="1" customWidth="1"/>
    <col min="6923" max="6923" width="11.140625" bestFit="1" customWidth="1"/>
    <col min="7169" max="7169" width="67.28515625" bestFit="1" customWidth="1"/>
    <col min="7170" max="7170" width="9.5703125" bestFit="1" customWidth="1"/>
    <col min="7171" max="7171" width="11.5703125" bestFit="1" customWidth="1"/>
    <col min="7179" max="7179" width="11.140625" bestFit="1" customWidth="1"/>
    <col min="7425" max="7425" width="67.28515625" bestFit="1" customWidth="1"/>
    <col min="7426" max="7426" width="9.5703125" bestFit="1" customWidth="1"/>
    <col min="7427" max="7427" width="11.5703125" bestFit="1" customWidth="1"/>
    <col min="7435" max="7435" width="11.140625" bestFit="1" customWidth="1"/>
    <col min="7681" max="7681" width="67.28515625" bestFit="1" customWidth="1"/>
    <col min="7682" max="7682" width="9.5703125" bestFit="1" customWidth="1"/>
    <col min="7683" max="7683" width="11.5703125" bestFit="1" customWidth="1"/>
    <col min="7691" max="7691" width="11.140625" bestFit="1" customWidth="1"/>
    <col min="7937" max="7937" width="67.28515625" bestFit="1" customWidth="1"/>
    <col min="7938" max="7938" width="9.5703125" bestFit="1" customWidth="1"/>
    <col min="7939" max="7939" width="11.5703125" bestFit="1" customWidth="1"/>
    <col min="7947" max="7947" width="11.140625" bestFit="1" customWidth="1"/>
    <col min="8193" max="8193" width="67.28515625" bestFit="1" customWidth="1"/>
    <col min="8194" max="8194" width="9.5703125" bestFit="1" customWidth="1"/>
    <col min="8195" max="8195" width="11.5703125" bestFit="1" customWidth="1"/>
    <col min="8203" max="8203" width="11.140625" bestFit="1" customWidth="1"/>
    <col min="8449" max="8449" width="67.28515625" bestFit="1" customWidth="1"/>
    <col min="8450" max="8450" width="9.5703125" bestFit="1" customWidth="1"/>
    <col min="8451" max="8451" width="11.5703125" bestFit="1" customWidth="1"/>
    <col min="8459" max="8459" width="11.140625" bestFit="1" customWidth="1"/>
    <col min="8705" max="8705" width="67.28515625" bestFit="1" customWidth="1"/>
    <col min="8706" max="8706" width="9.5703125" bestFit="1" customWidth="1"/>
    <col min="8707" max="8707" width="11.5703125" bestFit="1" customWidth="1"/>
    <col min="8715" max="8715" width="11.140625" bestFit="1" customWidth="1"/>
    <col min="8961" max="8961" width="67.28515625" bestFit="1" customWidth="1"/>
    <col min="8962" max="8962" width="9.5703125" bestFit="1" customWidth="1"/>
    <col min="8963" max="8963" width="11.5703125" bestFit="1" customWidth="1"/>
    <col min="8971" max="8971" width="11.140625" bestFit="1" customWidth="1"/>
    <col min="9217" max="9217" width="67.28515625" bestFit="1" customWidth="1"/>
    <col min="9218" max="9218" width="9.5703125" bestFit="1" customWidth="1"/>
    <col min="9219" max="9219" width="11.5703125" bestFit="1" customWidth="1"/>
    <col min="9227" max="9227" width="11.140625" bestFit="1" customWidth="1"/>
    <col min="9473" max="9473" width="67.28515625" bestFit="1" customWidth="1"/>
    <col min="9474" max="9474" width="9.5703125" bestFit="1" customWidth="1"/>
    <col min="9475" max="9475" width="11.5703125" bestFit="1" customWidth="1"/>
    <col min="9483" max="9483" width="11.140625" bestFit="1" customWidth="1"/>
    <col min="9729" max="9729" width="67.28515625" bestFit="1" customWidth="1"/>
    <col min="9730" max="9730" width="9.5703125" bestFit="1" customWidth="1"/>
    <col min="9731" max="9731" width="11.5703125" bestFit="1" customWidth="1"/>
    <col min="9739" max="9739" width="11.140625" bestFit="1" customWidth="1"/>
    <col min="9985" max="9985" width="67.28515625" bestFit="1" customWidth="1"/>
    <col min="9986" max="9986" width="9.5703125" bestFit="1" customWidth="1"/>
    <col min="9987" max="9987" width="11.5703125" bestFit="1" customWidth="1"/>
    <col min="9995" max="9995" width="11.140625" bestFit="1" customWidth="1"/>
    <col min="10241" max="10241" width="67.28515625" bestFit="1" customWidth="1"/>
    <col min="10242" max="10242" width="9.5703125" bestFit="1" customWidth="1"/>
    <col min="10243" max="10243" width="11.5703125" bestFit="1" customWidth="1"/>
    <col min="10251" max="10251" width="11.140625" bestFit="1" customWidth="1"/>
    <col min="10497" max="10497" width="67.28515625" bestFit="1" customWidth="1"/>
    <col min="10498" max="10498" width="9.5703125" bestFit="1" customWidth="1"/>
    <col min="10499" max="10499" width="11.5703125" bestFit="1" customWidth="1"/>
    <col min="10507" max="10507" width="11.140625" bestFit="1" customWidth="1"/>
    <col min="10753" max="10753" width="67.28515625" bestFit="1" customWidth="1"/>
    <col min="10754" max="10754" width="9.5703125" bestFit="1" customWidth="1"/>
    <col min="10755" max="10755" width="11.5703125" bestFit="1" customWidth="1"/>
    <col min="10763" max="10763" width="11.140625" bestFit="1" customWidth="1"/>
    <col min="11009" max="11009" width="67.28515625" bestFit="1" customWidth="1"/>
    <col min="11010" max="11010" width="9.5703125" bestFit="1" customWidth="1"/>
    <col min="11011" max="11011" width="11.5703125" bestFit="1" customWidth="1"/>
    <col min="11019" max="11019" width="11.140625" bestFit="1" customWidth="1"/>
    <col min="11265" max="11265" width="67.28515625" bestFit="1" customWidth="1"/>
    <col min="11266" max="11266" width="9.5703125" bestFit="1" customWidth="1"/>
    <col min="11267" max="11267" width="11.5703125" bestFit="1" customWidth="1"/>
    <col min="11275" max="11275" width="11.140625" bestFit="1" customWidth="1"/>
    <col min="11521" max="11521" width="67.28515625" bestFit="1" customWidth="1"/>
    <col min="11522" max="11522" width="9.5703125" bestFit="1" customWidth="1"/>
    <col min="11523" max="11523" width="11.5703125" bestFit="1" customWidth="1"/>
    <col min="11531" max="11531" width="11.140625" bestFit="1" customWidth="1"/>
    <col min="11777" max="11777" width="67.28515625" bestFit="1" customWidth="1"/>
    <col min="11778" max="11778" width="9.5703125" bestFit="1" customWidth="1"/>
    <col min="11779" max="11779" width="11.5703125" bestFit="1" customWidth="1"/>
    <col min="11787" max="11787" width="11.140625" bestFit="1" customWidth="1"/>
    <col min="12033" max="12033" width="67.28515625" bestFit="1" customWidth="1"/>
    <col min="12034" max="12034" width="9.5703125" bestFit="1" customWidth="1"/>
    <col min="12035" max="12035" width="11.5703125" bestFit="1" customWidth="1"/>
    <col min="12043" max="12043" width="11.140625" bestFit="1" customWidth="1"/>
    <col min="12289" max="12289" width="67.28515625" bestFit="1" customWidth="1"/>
    <col min="12290" max="12290" width="9.5703125" bestFit="1" customWidth="1"/>
    <col min="12291" max="12291" width="11.5703125" bestFit="1" customWidth="1"/>
    <col min="12299" max="12299" width="11.140625" bestFit="1" customWidth="1"/>
    <col min="12545" max="12545" width="67.28515625" bestFit="1" customWidth="1"/>
    <col min="12546" max="12546" width="9.5703125" bestFit="1" customWidth="1"/>
    <col min="12547" max="12547" width="11.5703125" bestFit="1" customWidth="1"/>
    <col min="12555" max="12555" width="11.140625" bestFit="1" customWidth="1"/>
    <col min="12801" max="12801" width="67.28515625" bestFit="1" customWidth="1"/>
    <col min="12802" max="12802" width="9.5703125" bestFit="1" customWidth="1"/>
    <col min="12803" max="12803" width="11.5703125" bestFit="1" customWidth="1"/>
    <col min="12811" max="12811" width="11.140625" bestFit="1" customWidth="1"/>
    <col min="13057" max="13057" width="67.28515625" bestFit="1" customWidth="1"/>
    <col min="13058" max="13058" width="9.5703125" bestFit="1" customWidth="1"/>
    <col min="13059" max="13059" width="11.5703125" bestFit="1" customWidth="1"/>
    <col min="13067" max="13067" width="11.140625" bestFit="1" customWidth="1"/>
    <col min="13313" max="13313" width="67.28515625" bestFit="1" customWidth="1"/>
    <col min="13314" max="13314" width="9.5703125" bestFit="1" customWidth="1"/>
    <col min="13315" max="13315" width="11.5703125" bestFit="1" customWidth="1"/>
    <col min="13323" max="13323" width="11.140625" bestFit="1" customWidth="1"/>
    <col min="13569" max="13569" width="67.28515625" bestFit="1" customWidth="1"/>
    <col min="13570" max="13570" width="9.5703125" bestFit="1" customWidth="1"/>
    <col min="13571" max="13571" width="11.5703125" bestFit="1" customWidth="1"/>
    <col min="13579" max="13579" width="11.140625" bestFit="1" customWidth="1"/>
    <col min="13825" max="13825" width="67.28515625" bestFit="1" customWidth="1"/>
    <col min="13826" max="13826" width="9.5703125" bestFit="1" customWidth="1"/>
    <col min="13827" max="13827" width="11.5703125" bestFit="1" customWidth="1"/>
    <col min="13835" max="13835" width="11.140625" bestFit="1" customWidth="1"/>
    <col min="14081" max="14081" width="67.28515625" bestFit="1" customWidth="1"/>
    <col min="14082" max="14082" width="9.5703125" bestFit="1" customWidth="1"/>
    <col min="14083" max="14083" width="11.5703125" bestFit="1" customWidth="1"/>
    <col min="14091" max="14091" width="11.140625" bestFit="1" customWidth="1"/>
    <col min="14337" max="14337" width="67.28515625" bestFit="1" customWidth="1"/>
    <col min="14338" max="14338" width="9.5703125" bestFit="1" customWidth="1"/>
    <col min="14339" max="14339" width="11.5703125" bestFit="1" customWidth="1"/>
    <col min="14347" max="14347" width="11.140625" bestFit="1" customWidth="1"/>
    <col min="14593" max="14593" width="67.28515625" bestFit="1" customWidth="1"/>
    <col min="14594" max="14594" width="9.5703125" bestFit="1" customWidth="1"/>
    <col min="14595" max="14595" width="11.5703125" bestFit="1" customWidth="1"/>
    <col min="14603" max="14603" width="11.140625" bestFit="1" customWidth="1"/>
    <col min="14849" max="14849" width="67.28515625" bestFit="1" customWidth="1"/>
    <col min="14850" max="14850" width="9.5703125" bestFit="1" customWidth="1"/>
    <col min="14851" max="14851" width="11.5703125" bestFit="1" customWidth="1"/>
    <col min="14859" max="14859" width="11.140625" bestFit="1" customWidth="1"/>
    <col min="15105" max="15105" width="67.28515625" bestFit="1" customWidth="1"/>
    <col min="15106" max="15106" width="9.5703125" bestFit="1" customWidth="1"/>
    <col min="15107" max="15107" width="11.5703125" bestFit="1" customWidth="1"/>
    <col min="15115" max="15115" width="11.140625" bestFit="1" customWidth="1"/>
    <col min="15361" max="15361" width="67.28515625" bestFit="1" customWidth="1"/>
    <col min="15362" max="15362" width="9.5703125" bestFit="1" customWidth="1"/>
    <col min="15363" max="15363" width="11.5703125" bestFit="1" customWidth="1"/>
    <col min="15371" max="15371" width="11.140625" bestFit="1" customWidth="1"/>
    <col min="15617" max="15617" width="67.28515625" bestFit="1" customWidth="1"/>
    <col min="15618" max="15618" width="9.5703125" bestFit="1" customWidth="1"/>
    <col min="15619" max="15619" width="11.5703125" bestFit="1" customWidth="1"/>
    <col min="15627" max="15627" width="11.140625" bestFit="1" customWidth="1"/>
    <col min="15873" max="15873" width="67.28515625" bestFit="1" customWidth="1"/>
    <col min="15874" max="15874" width="9.5703125" bestFit="1" customWidth="1"/>
    <col min="15875" max="15875" width="11.5703125" bestFit="1" customWidth="1"/>
    <col min="15883" max="15883" width="11.140625" bestFit="1" customWidth="1"/>
    <col min="16129" max="16129" width="67.28515625" bestFit="1" customWidth="1"/>
    <col min="16130" max="16130" width="9.5703125" bestFit="1" customWidth="1"/>
    <col min="16131" max="16131" width="11.5703125" bestFit="1" customWidth="1"/>
    <col min="16139" max="16139" width="11.140625" bestFit="1" customWidth="1"/>
  </cols>
  <sheetData>
    <row r="1" spans="1:12" x14ac:dyDescent="0.25">
      <c r="C1" s="37"/>
    </row>
    <row r="2" spans="1:12" x14ac:dyDescent="0.25">
      <c r="C2" s="37"/>
    </row>
    <row r="4" spans="1:12" x14ac:dyDescent="0.25">
      <c r="A4" s="17"/>
    </row>
    <row r="6" spans="1:12" ht="15.75" x14ac:dyDescent="0.25">
      <c r="A6" s="30" t="s">
        <v>194</v>
      </c>
    </row>
    <row r="8" spans="1:12" x14ac:dyDescent="0.25">
      <c r="A8" t="s">
        <v>103</v>
      </c>
      <c r="B8" s="3">
        <v>3</v>
      </c>
    </row>
    <row r="9" spans="1:12" x14ac:dyDescent="0.25">
      <c r="A9" s="35"/>
      <c r="J9" s="17"/>
      <c r="L9" s="36"/>
    </row>
    <row r="10" spans="1:12" x14ac:dyDescent="0.25">
      <c r="L10" s="37"/>
    </row>
    <row r="11" spans="1:12" x14ac:dyDescent="0.25">
      <c r="B11" s="2" t="s">
        <v>104</v>
      </c>
      <c r="C11" s="38" t="s">
        <v>105</v>
      </c>
      <c r="L11" s="37"/>
    </row>
    <row r="12" spans="1:12" x14ac:dyDescent="0.25">
      <c r="A12" s="39" t="s">
        <v>106</v>
      </c>
      <c r="B12" s="40">
        <v>0</v>
      </c>
      <c r="C12" s="34">
        <f>B12*I21</f>
        <v>0</v>
      </c>
      <c r="D12" t="s">
        <v>183</v>
      </c>
      <c r="L12" s="41"/>
    </row>
    <row r="13" spans="1:12" x14ac:dyDescent="0.25">
      <c r="A13" s="39" t="s">
        <v>107</v>
      </c>
      <c r="B13" s="40">
        <v>0</v>
      </c>
      <c r="C13" s="34">
        <f>B13*I22</f>
        <v>0</v>
      </c>
    </row>
    <row r="14" spans="1:12" x14ac:dyDescent="0.25">
      <c r="A14" s="39" t="s">
        <v>108</v>
      </c>
      <c r="B14" s="40">
        <v>0</v>
      </c>
      <c r="C14" s="34">
        <f>B14*I24</f>
        <v>0</v>
      </c>
    </row>
    <row r="15" spans="1:12" x14ac:dyDescent="0.25">
      <c r="A15" s="39" t="s">
        <v>109</v>
      </c>
      <c r="B15" s="40">
        <v>0</v>
      </c>
      <c r="C15" s="34">
        <f>B15*I23</f>
        <v>0</v>
      </c>
    </row>
    <row r="16" spans="1:12" x14ac:dyDescent="0.25">
      <c r="A16" s="39" t="s">
        <v>110</v>
      </c>
      <c r="B16" s="40">
        <v>0</v>
      </c>
      <c r="C16" s="34">
        <f>B16*I23</f>
        <v>0</v>
      </c>
    </row>
    <row r="17" spans="1:9" x14ac:dyDescent="0.25">
      <c r="A17" s="39" t="s">
        <v>111</v>
      </c>
      <c r="B17" s="40">
        <v>0</v>
      </c>
      <c r="C17" s="34">
        <f>B17*I23</f>
        <v>0</v>
      </c>
    </row>
    <row r="18" spans="1:9" ht="15.75" thickBot="1" x14ac:dyDescent="0.3">
      <c r="A18" s="42" t="s">
        <v>112</v>
      </c>
      <c r="B18" s="43">
        <f>SUM(B12:B17)</f>
        <v>0</v>
      </c>
      <c r="C18" s="44">
        <f>SUM(C12:C17)</f>
        <v>0</v>
      </c>
    </row>
    <row r="20" spans="1:9" ht="45" x14ac:dyDescent="0.25">
      <c r="A20" s="6" t="s">
        <v>113</v>
      </c>
      <c r="B20" s="45" t="s">
        <v>104</v>
      </c>
      <c r="C20" s="46" t="s">
        <v>114</v>
      </c>
      <c r="D20" s="45" t="s">
        <v>115</v>
      </c>
      <c r="E20" s="47" t="s">
        <v>116</v>
      </c>
      <c r="F20" s="47" t="s">
        <v>117</v>
      </c>
      <c r="G20" s="47" t="s">
        <v>192</v>
      </c>
      <c r="H20" s="47" t="s">
        <v>119</v>
      </c>
      <c r="I20" s="48" t="s">
        <v>120</v>
      </c>
    </row>
    <row r="21" spans="1:9" x14ac:dyDescent="0.25">
      <c r="A21" s="6" t="s">
        <v>121</v>
      </c>
      <c r="B21" s="49">
        <v>1</v>
      </c>
      <c r="C21" s="50">
        <v>35</v>
      </c>
      <c r="D21" s="50">
        <v>70116</v>
      </c>
      <c r="E21" s="51">
        <f>D21*B21</f>
        <v>70116</v>
      </c>
      <c r="F21" s="51">
        <f>((D21-9100)*13.8%)*B21</f>
        <v>8420.2080000000005</v>
      </c>
      <c r="G21" s="51">
        <f>E21*26%</f>
        <v>18230.16</v>
      </c>
      <c r="H21" s="51">
        <f>E21*0.5%</f>
        <v>350.58</v>
      </c>
      <c r="I21" s="52">
        <f>SUM(E21:H21)</f>
        <v>97116.948000000004</v>
      </c>
    </row>
    <row r="22" spans="1:9" x14ac:dyDescent="0.25">
      <c r="A22" s="6" t="s">
        <v>122</v>
      </c>
      <c r="B22" s="49">
        <v>1</v>
      </c>
      <c r="C22" s="50">
        <v>35</v>
      </c>
      <c r="D22" s="50">
        <v>52896</v>
      </c>
      <c r="E22" s="51">
        <f>D22*B22</f>
        <v>52896</v>
      </c>
      <c r="F22" s="51">
        <f>((D22-9100)*13.8%)*B22</f>
        <v>6043.8480000000009</v>
      </c>
      <c r="G22" s="51">
        <f t="shared" ref="G22:G24" si="0">E22*26%</f>
        <v>13752.960000000001</v>
      </c>
      <c r="H22" s="51">
        <f>E22*0.5%</f>
        <v>264.48</v>
      </c>
      <c r="I22" s="52">
        <f>SUM(E22:H22)</f>
        <v>72957.288</v>
      </c>
    </row>
    <row r="23" spans="1:9" x14ac:dyDescent="0.25">
      <c r="A23" s="6" t="s">
        <v>123</v>
      </c>
      <c r="B23" s="49">
        <v>1</v>
      </c>
      <c r="C23" s="50">
        <v>35</v>
      </c>
      <c r="D23" s="50">
        <v>48516</v>
      </c>
      <c r="E23" s="51">
        <f>D23*B23</f>
        <v>48516</v>
      </c>
      <c r="F23" s="51">
        <f>((D23-9100)*13.8%)*B23</f>
        <v>5439.4080000000004</v>
      </c>
      <c r="G23" s="51">
        <f t="shared" si="0"/>
        <v>12614.16</v>
      </c>
      <c r="H23" s="51">
        <f>E23*0.5%</f>
        <v>242.58</v>
      </c>
      <c r="I23" s="52">
        <f>SUM(E23:H23)</f>
        <v>66812.148000000001</v>
      </c>
    </row>
    <row r="24" spans="1:9" x14ac:dyDescent="0.25">
      <c r="A24" s="6" t="s">
        <v>124</v>
      </c>
      <c r="B24" s="49">
        <v>1</v>
      </c>
      <c r="C24" s="50">
        <v>35</v>
      </c>
      <c r="D24" s="50">
        <v>63879</v>
      </c>
      <c r="E24" s="51">
        <f>D24*B24</f>
        <v>63879</v>
      </c>
      <c r="F24" s="51">
        <f>((D24-9100)*13.8%)*B24</f>
        <v>7559.5020000000004</v>
      </c>
      <c r="G24" s="51">
        <f t="shared" si="0"/>
        <v>16608.54</v>
      </c>
      <c r="H24" s="51">
        <f>E24*0.5%</f>
        <v>319.39499999999998</v>
      </c>
      <c r="I24" s="52">
        <f>SUM(E24:H24)</f>
        <v>88366.43700000002</v>
      </c>
    </row>
    <row r="25" spans="1:9" x14ac:dyDescent="0.25">
      <c r="A25" s="24"/>
      <c r="B25" s="53"/>
      <c r="C25" s="54"/>
      <c r="D25" s="24"/>
      <c r="E25" s="53"/>
      <c r="F25" s="12"/>
      <c r="G25" s="24"/>
      <c r="H25" s="53"/>
      <c r="I25" s="12"/>
    </row>
    <row r="27" spans="1:9" x14ac:dyDescent="0.25">
      <c r="A27" s="17" t="s">
        <v>125</v>
      </c>
    </row>
    <row r="28" spans="1:9" ht="15.75" thickBot="1" x14ac:dyDescent="0.3">
      <c r="A28" t="s">
        <v>104</v>
      </c>
      <c r="B28" s="55">
        <f>0.1*B18</f>
        <v>0</v>
      </c>
      <c r="C28" s="34" t="s">
        <v>126</v>
      </c>
      <c r="G28" s="56">
        <f>B28*I23</f>
        <v>0</v>
      </c>
    </row>
    <row r="29" spans="1:9" x14ac:dyDescent="0.25">
      <c r="B29" s="55"/>
    </row>
    <row r="30" spans="1:9" ht="15.75" thickBot="1" x14ac:dyDescent="0.3">
      <c r="A30" s="57" t="s">
        <v>127</v>
      </c>
      <c r="B30" s="58"/>
      <c r="C30" s="59">
        <f>C18+G28</f>
        <v>0</v>
      </c>
    </row>
    <row r="31" spans="1:9" x14ac:dyDescent="0.25">
      <c r="B31" s="55"/>
    </row>
    <row r="33" spans="1:11" ht="15.75" x14ac:dyDescent="0.25">
      <c r="A33" s="30" t="s">
        <v>128</v>
      </c>
      <c r="B33" s="31"/>
    </row>
    <row r="35" spans="1:11" x14ac:dyDescent="0.25">
      <c r="A35" t="s">
        <v>129</v>
      </c>
      <c r="C35" s="34">
        <v>1</v>
      </c>
      <c r="D35" t="s">
        <v>185</v>
      </c>
    </row>
    <row r="36" spans="1:11" x14ac:dyDescent="0.25">
      <c r="B36" s="2"/>
      <c r="C36" s="38"/>
      <c r="K36" s="60"/>
    </row>
    <row r="37" spans="1:11" ht="45" x14ac:dyDescent="0.25">
      <c r="A37" s="6" t="s">
        <v>130</v>
      </c>
      <c r="B37" s="45" t="s">
        <v>104</v>
      </c>
      <c r="C37" s="46" t="s">
        <v>114</v>
      </c>
      <c r="D37" s="45" t="s">
        <v>115</v>
      </c>
      <c r="E37" s="47" t="s">
        <v>131</v>
      </c>
      <c r="F37" s="47" t="s">
        <v>117</v>
      </c>
      <c r="G37" s="47" t="s">
        <v>118</v>
      </c>
      <c r="H37" s="47" t="s">
        <v>119</v>
      </c>
      <c r="I37" s="48" t="s">
        <v>112</v>
      </c>
    </row>
    <row r="38" spans="1:11" x14ac:dyDescent="0.25">
      <c r="A38" s="6" t="s">
        <v>132</v>
      </c>
      <c r="B38" s="49">
        <f>C38/35*(48.14/52)</f>
        <v>0</v>
      </c>
      <c r="C38" s="50">
        <v>0</v>
      </c>
      <c r="D38" s="50">
        <v>23314.201418224198</v>
      </c>
      <c r="E38" s="51">
        <f>D38*B38</f>
        <v>0</v>
      </c>
      <c r="F38" s="51">
        <f>((D38-9100)*13.8%)*B38</f>
        <v>0</v>
      </c>
      <c r="G38" s="51">
        <f>E38*19%</f>
        <v>0</v>
      </c>
      <c r="H38" s="51">
        <f>E38*0.5%</f>
        <v>0</v>
      </c>
      <c r="I38" s="52">
        <f>SUM(E38:H38)</f>
        <v>0</v>
      </c>
    </row>
    <row r="39" spans="1:11" x14ac:dyDescent="0.25">
      <c r="C39" s="38"/>
    </row>
    <row r="40" spans="1:11" ht="15.75" thickBot="1" x14ac:dyDescent="0.3">
      <c r="A40" s="61" t="s">
        <v>133</v>
      </c>
      <c r="B40" s="62">
        <f>I38</f>
        <v>0</v>
      </c>
      <c r="C40" s="38"/>
    </row>
    <row r="42" spans="1:11" x14ac:dyDescent="0.25">
      <c r="A42" t="s">
        <v>134</v>
      </c>
      <c r="B42">
        <v>2</v>
      </c>
      <c r="C42" s="34">
        <v>0</v>
      </c>
      <c r="D42" s="63">
        <f>C42*35</f>
        <v>0</v>
      </c>
    </row>
    <row r="43" spans="1:11" x14ac:dyDescent="0.25">
      <c r="B43" s="2"/>
      <c r="C43" s="38"/>
    </row>
    <row r="44" spans="1:11" ht="45" x14ac:dyDescent="0.25">
      <c r="A44" s="6" t="s">
        <v>130</v>
      </c>
      <c r="B44" s="45" t="s">
        <v>104</v>
      </c>
      <c r="C44" s="46" t="s">
        <v>114</v>
      </c>
      <c r="D44" s="45" t="s">
        <v>115</v>
      </c>
      <c r="E44" s="47" t="s">
        <v>131</v>
      </c>
      <c r="F44" s="47" t="s">
        <v>117</v>
      </c>
      <c r="G44" s="47" t="s">
        <v>118</v>
      </c>
      <c r="H44" s="47" t="s">
        <v>119</v>
      </c>
      <c r="I44" s="48" t="s">
        <v>112</v>
      </c>
      <c r="J44" s="64" t="s">
        <v>135</v>
      </c>
      <c r="K44" s="64" t="s">
        <v>136</v>
      </c>
    </row>
    <row r="45" spans="1:11" x14ac:dyDescent="0.25">
      <c r="A45" s="6" t="s">
        <v>137</v>
      </c>
      <c r="B45" s="49">
        <f>C45/35*(48.14/52)</f>
        <v>0.79351648351648352</v>
      </c>
      <c r="C45" s="50">
        <v>30</v>
      </c>
      <c r="D45" s="50">
        <v>28956.190277392401</v>
      </c>
      <c r="E45" s="51">
        <f>D45*B45</f>
        <v>22977.214284950609</v>
      </c>
      <c r="F45" s="51">
        <f>((D45-9100)*13.8%)*B45</f>
        <v>2174.3575713231839</v>
      </c>
      <c r="G45" s="51">
        <f>E45*19%</f>
        <v>4365.6707141406159</v>
      </c>
      <c r="H45" s="51">
        <f>E45*0.5%</f>
        <v>114.88607142475304</v>
      </c>
      <c r="I45" s="52">
        <f>SUM(E45:H45)</f>
        <v>29632.128641839161</v>
      </c>
      <c r="J45" s="54">
        <f>C45*B42</f>
        <v>60</v>
      </c>
      <c r="K45" s="54">
        <f>I45*B42</f>
        <v>59264.257283678322</v>
      </c>
    </row>
    <row r="46" spans="1:11" x14ac:dyDescent="0.25">
      <c r="A46" s="65" t="s">
        <v>138</v>
      </c>
      <c r="B46" s="49">
        <f>C46/35*(44.88/52)</f>
        <v>0</v>
      </c>
      <c r="C46" s="66">
        <v>0</v>
      </c>
      <c r="D46" s="67">
        <v>23114</v>
      </c>
      <c r="E46" s="68">
        <f>D46*B46</f>
        <v>0</v>
      </c>
      <c r="F46" s="51">
        <f>((D46-9100)*13.8%)*B46</f>
        <v>0</v>
      </c>
      <c r="G46" s="51">
        <f>E46*19%</f>
        <v>0</v>
      </c>
      <c r="H46" s="51">
        <f>E46*0.5%</f>
        <v>0</v>
      </c>
      <c r="I46" s="52">
        <f>SUM(E46:H46)</f>
        <v>0</v>
      </c>
      <c r="J46" s="54">
        <v>0</v>
      </c>
      <c r="K46" s="54">
        <v>0</v>
      </c>
    </row>
    <row r="47" spans="1:11" x14ac:dyDescent="0.25">
      <c r="B47" s="69"/>
      <c r="J47" s="54">
        <f>SUM(J45:J46)</f>
        <v>60</v>
      </c>
      <c r="K47" s="54">
        <f>SUM(K45:K46)</f>
        <v>59264.257283678322</v>
      </c>
    </row>
    <row r="48" spans="1:11" ht="15.75" thickBot="1" x14ac:dyDescent="0.3">
      <c r="A48" s="70" t="s">
        <v>139</v>
      </c>
      <c r="B48" s="71"/>
      <c r="C48" s="72">
        <v>0</v>
      </c>
    </row>
    <row r="50" spans="1:10" ht="15.75" thickBot="1" x14ac:dyDescent="0.3">
      <c r="A50" s="57" t="s">
        <v>140</v>
      </c>
      <c r="B50" s="58"/>
      <c r="C50" s="59">
        <f>B40+C48</f>
        <v>0</v>
      </c>
    </row>
    <row r="54" spans="1:10" ht="15.75" x14ac:dyDescent="0.25">
      <c r="A54" s="30" t="s">
        <v>141</v>
      </c>
      <c r="B54" s="31"/>
    </row>
    <row r="56" spans="1:10" x14ac:dyDescent="0.25">
      <c r="A56" t="s">
        <v>146</v>
      </c>
      <c r="G56">
        <v>250</v>
      </c>
    </row>
    <row r="57" spans="1:10" x14ac:dyDescent="0.25">
      <c r="A57" t="s">
        <v>142</v>
      </c>
      <c r="G57" s="73">
        <f>1.9*B8</f>
        <v>5.6999999999999993</v>
      </c>
    </row>
    <row r="58" spans="1:10" ht="15.75" thickBot="1" x14ac:dyDescent="0.3">
      <c r="A58" s="57" t="s">
        <v>143</v>
      </c>
      <c r="B58" s="57"/>
      <c r="C58" s="59"/>
      <c r="D58" s="57"/>
      <c r="E58" s="57"/>
      <c r="F58" s="57"/>
      <c r="G58" s="74">
        <f>SUM(G56:G57)</f>
        <v>255.7</v>
      </c>
    </row>
    <row r="59" spans="1:10" x14ac:dyDescent="0.25">
      <c r="G59" s="73"/>
    </row>
    <row r="60" spans="1:10" ht="15.75" thickBot="1" x14ac:dyDescent="0.3">
      <c r="A60" s="57" t="s">
        <v>142</v>
      </c>
      <c r="B60" s="57"/>
      <c r="C60" s="59"/>
      <c r="D60" s="57"/>
      <c r="E60" s="57"/>
      <c r="F60" s="57"/>
      <c r="G60" s="74">
        <f>B8*1.9</f>
        <v>5.6999999999999993</v>
      </c>
    </row>
    <row r="62" spans="1:10" ht="15.75" x14ac:dyDescent="0.25">
      <c r="A62" s="30" t="s">
        <v>144</v>
      </c>
    </row>
    <row r="64" spans="1:10" ht="15.75" thickBot="1" x14ac:dyDescent="0.3">
      <c r="A64" s="63" t="s">
        <v>188</v>
      </c>
      <c r="J64" s="75">
        <v>0</v>
      </c>
    </row>
    <row r="67" spans="1:10" ht="15.75" x14ac:dyDescent="0.25">
      <c r="A67" s="30" t="s">
        <v>145</v>
      </c>
    </row>
    <row r="71" spans="1:10" ht="15.75" x14ac:dyDescent="0.25">
      <c r="A71" s="30" t="s">
        <v>220</v>
      </c>
      <c r="B71" s="31"/>
      <c r="C71"/>
    </row>
    <row r="72" spans="1:10" ht="15.75" x14ac:dyDescent="0.25">
      <c r="A72" s="32" t="s">
        <v>219</v>
      </c>
      <c r="B72">
        <v>0</v>
      </c>
      <c r="C72"/>
    </row>
    <row r="73" spans="1:10" x14ac:dyDescent="0.25">
      <c r="A73" t="s">
        <v>102</v>
      </c>
      <c r="C73"/>
      <c r="J73" s="33">
        <f>B72*3*B18*0.45</f>
        <v>0</v>
      </c>
    </row>
    <row r="74" spans="1:10" x14ac:dyDescent="0.25">
      <c r="C74"/>
    </row>
    <row r="75" spans="1:10" x14ac:dyDescent="0.25">
      <c r="C75"/>
      <c r="J75" s="17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C57FC621994EA0EF6564D99A47DF" ma:contentTypeVersion="11" ma:contentTypeDescription="Create a new document." ma:contentTypeScope="" ma:versionID="6d86ac3cd281821918ce3627146efc29">
  <xsd:schema xmlns:xsd="http://www.w3.org/2001/XMLSchema" xmlns:xs="http://www.w3.org/2001/XMLSchema" xmlns:p="http://schemas.microsoft.com/office/2006/metadata/properties" xmlns:ns2="a89501b9-6ec7-4c59-beb1-5e79669853da" xmlns:ns3="3347ead1-e75b-44dd-9248-dd28bab5750e" targetNamespace="http://schemas.microsoft.com/office/2006/metadata/properties" ma:root="true" ma:fieldsID="dba75368f78cf7a5d635d18e64e0da17" ns2:_="" ns3:_="">
    <xsd:import namespace="a89501b9-6ec7-4c59-beb1-5e79669853da"/>
    <xsd:import namespace="3347ead1-e75b-44dd-9248-dd28bab57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501b9-6ec7-4c59-beb1-5e7966985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7ead1-e75b-44dd-9248-dd28bab57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939bc5-f006-4164-ba13-d146ef844b24}" ma:internalName="TaxCatchAll" ma:showField="CatchAllData" ma:web="3347ead1-e75b-44dd-9248-dd28bab57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47ead1-e75b-44dd-9248-dd28bab5750e" xsi:nil="true"/>
    <lcf76f155ced4ddcb4097134ff3c332f xmlns="a89501b9-6ec7-4c59-beb1-5e7966985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A044-D236-4417-A485-4D1AEC1E6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501b9-6ec7-4c59-beb1-5e79669853da"/>
    <ds:schemaRef ds:uri="3347ead1-e75b-44dd-9248-dd28bab57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A928D-35C8-4660-92DA-B3945E60ED0A}">
  <ds:schemaRefs>
    <ds:schemaRef ds:uri="http://schemas.microsoft.com/office/2006/metadata/properties"/>
    <ds:schemaRef ds:uri="http://schemas.microsoft.com/office/2006/documentManagement/types"/>
    <ds:schemaRef ds:uri="a89501b9-6ec7-4c59-beb1-5e79669853da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3347ead1-e75b-44dd-9248-dd28bab5750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210F65-FF25-4241-8B0A-EB51233456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Financial Analysis</vt:lpstr>
      <vt:lpstr>FM and Cleaning info</vt:lpstr>
      <vt:lpstr>Operational Costs</vt:lpstr>
      <vt:lpstr>Catering</vt:lpstr>
      <vt:lpstr>Buildings Costs</vt:lpstr>
      <vt:lpstr>Employee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Jackson</dc:creator>
  <cp:lastModifiedBy>Katie Ross (Service Delivery)</cp:lastModifiedBy>
  <cp:lastPrinted>2024-09-30T08:44:48Z</cp:lastPrinted>
  <dcterms:created xsi:type="dcterms:W3CDTF">2023-07-27T11:03:16Z</dcterms:created>
  <dcterms:modified xsi:type="dcterms:W3CDTF">2024-09-30T08:44:50Z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0x0101005620C57FC621994EA0EF6564D99A47DF</vt:lpwstr>
  </property>
  <property fmtid="{D5CDD505-2E9C-101B-9397-08002B2CF9AE}" pid="3" name="MediaServiceImageTags">
    <vt:lpwstr/>
  </property>
</Properties>
</file>