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57C7210B-599B-45A7-B827-464AB1DDD1E2}" xr6:coauthVersionLast="47" xr6:coauthVersionMax="47" xr10:uidLastSave="{00000000-0000-0000-0000-000000000000}"/>
  <bookViews>
    <workbookView xWindow="33720" yWindow="-120" windowWidth="29040" windowHeight="15720" xr2:uid="{00000000-000D-0000-FFFF-FFFF00000000}"/>
  </bookViews>
  <sheets>
    <sheet name="PCN" sheetId="4" r:id="rId1"/>
    <sheet name="TSA2019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" i="5" l="1"/>
  <c r="O41" i="5"/>
  <c r="O40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O37" i="5"/>
  <c r="O36" i="5"/>
  <c r="O35" i="5"/>
  <c r="O34" i="5"/>
  <c r="O33" i="5"/>
  <c r="O32" i="5"/>
  <c r="O31" i="5"/>
  <c r="O139" i="4"/>
  <c r="O138" i="4"/>
  <c r="P138" i="4" s="1"/>
  <c r="O137" i="4"/>
  <c r="N136" i="4"/>
  <c r="M136" i="4"/>
  <c r="K136" i="4"/>
  <c r="J136" i="4"/>
  <c r="I136" i="4"/>
  <c r="H136" i="4"/>
  <c r="G136" i="4"/>
  <c r="F136" i="4"/>
  <c r="E136" i="4"/>
  <c r="D136" i="4"/>
  <c r="C136" i="4"/>
  <c r="O135" i="4"/>
  <c r="O134" i="4"/>
  <c r="O133" i="4"/>
  <c r="O132" i="4"/>
  <c r="O131" i="4"/>
  <c r="O130" i="4"/>
  <c r="O129" i="4"/>
  <c r="O128" i="4"/>
  <c r="L116" i="4"/>
  <c r="O39" i="5" l="1"/>
  <c r="P41" i="5"/>
  <c r="P42" i="5"/>
  <c r="P139" i="4"/>
  <c r="L136" i="4"/>
  <c r="O136" i="4" s="1"/>
  <c r="G141" i="4" s="1"/>
  <c r="C60" i="4"/>
  <c r="E60" i="4"/>
  <c r="C27" i="4"/>
  <c r="D27" i="4"/>
  <c r="O53" i="4"/>
  <c r="O54" i="4"/>
  <c r="O55" i="4"/>
  <c r="E65" i="4"/>
  <c r="O28" i="5"/>
  <c r="O27" i="5"/>
  <c r="O26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O23" i="5"/>
  <c r="O22" i="5"/>
  <c r="O21" i="5"/>
  <c r="O20" i="5"/>
  <c r="O19" i="5"/>
  <c r="O18" i="5"/>
  <c r="O17" i="5"/>
  <c r="O125" i="4"/>
  <c r="O124" i="4"/>
  <c r="O123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O121" i="4"/>
  <c r="O120" i="4"/>
  <c r="O119" i="4"/>
  <c r="O118" i="4"/>
  <c r="O117" i="4"/>
  <c r="O116" i="4"/>
  <c r="O115" i="4"/>
  <c r="O114" i="4"/>
  <c r="O14" i="5"/>
  <c r="O13" i="5"/>
  <c r="O12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O9" i="5"/>
  <c r="O8" i="5"/>
  <c r="O7" i="5"/>
  <c r="O6" i="5"/>
  <c r="O5" i="5"/>
  <c r="O4" i="5"/>
  <c r="O3" i="5"/>
  <c r="O59" i="4"/>
  <c r="O61" i="4"/>
  <c r="O62" i="4"/>
  <c r="O63" i="4"/>
  <c r="O64" i="4"/>
  <c r="O58" i="4"/>
  <c r="O48" i="4"/>
  <c r="O49" i="4"/>
  <c r="O50" i="4"/>
  <c r="O47" i="4"/>
  <c r="O44" i="4"/>
  <c r="O35" i="4"/>
  <c r="O34" i="4"/>
  <c r="O26" i="4"/>
  <c r="O25" i="4"/>
  <c r="O24" i="4"/>
  <c r="O15" i="4"/>
  <c r="O16" i="4"/>
  <c r="O14" i="4"/>
  <c r="O5" i="4"/>
  <c r="O6" i="4"/>
  <c r="O4" i="4"/>
  <c r="G149" i="4"/>
  <c r="F149" i="4"/>
  <c r="E149" i="4"/>
  <c r="D149" i="4"/>
  <c r="D45" i="4"/>
  <c r="D46" i="4"/>
  <c r="E46" i="4"/>
  <c r="P124" i="4" l="1"/>
  <c r="P125" i="4"/>
  <c r="P28" i="5"/>
  <c r="P27" i="5"/>
  <c r="O25" i="5"/>
  <c r="O122" i="4"/>
  <c r="P13" i="5"/>
  <c r="O11" i="5"/>
  <c r="P14" i="5"/>
  <c r="O111" i="4"/>
  <c r="O110" i="4"/>
  <c r="O109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O107" i="4"/>
  <c r="O106" i="4"/>
  <c r="O105" i="4"/>
  <c r="O104" i="4"/>
  <c r="O103" i="4"/>
  <c r="O102" i="4"/>
  <c r="O101" i="4"/>
  <c r="O100" i="4"/>
  <c r="L17" i="4"/>
  <c r="M17" i="4"/>
  <c r="N17" i="4"/>
  <c r="C38" i="4"/>
  <c r="G27" i="4"/>
  <c r="O27" i="4" s="1"/>
  <c r="F28" i="4"/>
  <c r="H28" i="4"/>
  <c r="K28" i="4"/>
  <c r="L28" i="4"/>
  <c r="M28" i="4"/>
  <c r="N28" i="4"/>
  <c r="C94" i="4"/>
  <c r="P110" i="4" l="1"/>
  <c r="P111" i="4"/>
  <c r="O108" i="4"/>
  <c r="O83" i="4"/>
  <c r="O82" i="4"/>
  <c r="O81" i="4"/>
  <c r="N80" i="4"/>
  <c r="M80" i="4"/>
  <c r="L80" i="4"/>
  <c r="K80" i="4"/>
  <c r="J80" i="4"/>
  <c r="I80" i="4"/>
  <c r="H80" i="4"/>
  <c r="G80" i="4"/>
  <c r="F80" i="4"/>
  <c r="E80" i="4"/>
  <c r="D80" i="4"/>
  <c r="C80" i="4"/>
  <c r="O79" i="4"/>
  <c r="O78" i="4"/>
  <c r="O77" i="4"/>
  <c r="O76" i="4"/>
  <c r="O75" i="4"/>
  <c r="O74" i="4"/>
  <c r="O73" i="4"/>
  <c r="O72" i="4"/>
  <c r="O87" i="4"/>
  <c r="O88" i="4"/>
  <c r="O89" i="4"/>
  <c r="O90" i="4"/>
  <c r="O91" i="4"/>
  <c r="O92" i="4"/>
  <c r="O93" i="4"/>
  <c r="O86" i="4"/>
  <c r="O97" i="4"/>
  <c r="O96" i="4"/>
  <c r="O95" i="4"/>
  <c r="N94" i="4"/>
  <c r="M94" i="4"/>
  <c r="L94" i="4"/>
  <c r="K94" i="4"/>
  <c r="J94" i="4"/>
  <c r="I94" i="4"/>
  <c r="H94" i="4"/>
  <c r="F94" i="4"/>
  <c r="E94" i="4"/>
  <c r="D94" i="4"/>
  <c r="G94" i="4"/>
  <c r="G65" i="4"/>
  <c r="G60" i="4"/>
  <c r="C66" i="4"/>
  <c r="O69" i="4"/>
  <c r="O68" i="4"/>
  <c r="O67" i="4"/>
  <c r="N66" i="4"/>
  <c r="M66" i="4"/>
  <c r="K66" i="4"/>
  <c r="H66" i="4"/>
  <c r="F66" i="4"/>
  <c r="L66" i="4"/>
  <c r="J66" i="4"/>
  <c r="I66" i="4"/>
  <c r="D66" i="4"/>
  <c r="N51" i="4"/>
  <c r="N46" i="4"/>
  <c r="E66" i="4" l="1"/>
  <c r="O65" i="4"/>
  <c r="G66" i="4"/>
  <c r="O66" i="4" s="1"/>
  <c r="O60" i="4"/>
  <c r="O80" i="4"/>
  <c r="P83" i="4"/>
  <c r="P82" i="4"/>
  <c r="P97" i="4"/>
  <c r="P96" i="4"/>
  <c r="O94" i="4"/>
  <c r="P69" i="4"/>
  <c r="P68" i="4"/>
  <c r="M46" i="4"/>
  <c r="M51" i="4"/>
  <c r="L51" i="4" l="1"/>
  <c r="L46" i="4"/>
  <c r="C52" i="4" l="1"/>
  <c r="K46" i="4"/>
  <c r="K51" i="4"/>
  <c r="K45" i="4"/>
  <c r="O45" i="4" s="1"/>
  <c r="J51" i="4" l="1"/>
  <c r="J46" i="4"/>
  <c r="I51" i="4" l="1"/>
  <c r="I46" i="4"/>
  <c r="O46" i="4" s="1"/>
  <c r="G52" i="4" l="1"/>
  <c r="O40" i="4" l="1"/>
  <c r="E51" i="4" l="1"/>
  <c r="D51" i="4" l="1"/>
  <c r="O51" i="4" s="1"/>
  <c r="N52" i="4" l="1"/>
  <c r="M52" i="4"/>
  <c r="L52" i="4"/>
  <c r="K52" i="4"/>
  <c r="I52" i="4"/>
  <c r="F52" i="4"/>
  <c r="E52" i="4"/>
  <c r="D52" i="4"/>
  <c r="J52" i="4"/>
  <c r="H52" i="4"/>
  <c r="O52" i="4" l="1"/>
  <c r="M38" i="4"/>
  <c r="N37" i="4"/>
  <c r="N36" i="4"/>
  <c r="N38" i="4" l="1"/>
  <c r="L38" i="4"/>
  <c r="P54" i="4" l="1"/>
  <c r="P55" i="4"/>
  <c r="K38" i="4"/>
  <c r="J36" i="4" l="1"/>
  <c r="J38" i="4" s="1"/>
  <c r="I38" i="4" l="1"/>
  <c r="H37" i="4" l="1"/>
  <c r="O37" i="4" s="1"/>
  <c r="H36" i="4"/>
  <c r="O36" i="4" s="1"/>
  <c r="F38" i="4"/>
  <c r="G38" i="4"/>
  <c r="H38" i="4" l="1"/>
  <c r="D38" i="4"/>
  <c r="E38" i="4"/>
  <c r="O41" i="4" l="1"/>
  <c r="O39" i="4"/>
  <c r="O38" i="4"/>
  <c r="P40" i="4" l="1"/>
  <c r="P41" i="4"/>
  <c r="O21" i="4" l="1"/>
  <c r="O11" i="4"/>
  <c r="H17" i="4" l="1"/>
  <c r="J17" i="4"/>
  <c r="M7" i="4"/>
  <c r="N7" i="4"/>
  <c r="L7" i="4"/>
  <c r="O7" i="4" s="1"/>
  <c r="O29" i="4"/>
  <c r="O31" i="4" l="1"/>
  <c r="G144" i="4" s="1"/>
  <c r="O30" i="4"/>
  <c r="P30" i="4" s="1"/>
  <c r="P31" i="4" l="1"/>
  <c r="O20" i="4"/>
  <c r="G143" i="4" s="1"/>
  <c r="O19" i="4"/>
  <c r="G142" i="4" s="1"/>
  <c r="O10" i="4"/>
  <c r="O9" i="4"/>
  <c r="O8" i="4"/>
  <c r="E145" i="4" l="1"/>
  <c r="P11" i="4"/>
  <c r="P10" i="4"/>
  <c r="P21" i="4"/>
  <c r="P20" i="4"/>
  <c r="C17" i="4" l="1"/>
  <c r="D17" i="4"/>
  <c r="E17" i="4"/>
  <c r="F17" i="4"/>
  <c r="G17" i="4"/>
  <c r="I17" i="4"/>
  <c r="K17" i="4"/>
  <c r="O18" i="4"/>
  <c r="O28" i="4"/>
  <c r="F148" i="4" l="1"/>
  <c r="C148" i="4"/>
  <c r="E148" i="4"/>
  <c r="G148" i="4"/>
  <c r="D148" i="4"/>
  <c r="O17" i="4"/>
</calcChain>
</file>

<file path=xl/sharedStrings.xml><?xml version="1.0" encoding="utf-8"?>
<sst xmlns="http://schemas.openxmlformats.org/spreadsheetml/2006/main" count="191" uniqueCount="47">
  <si>
    <t>Inverness</t>
  </si>
  <si>
    <t>Lochaber</t>
  </si>
  <si>
    <t>Other</t>
  </si>
  <si>
    <t>Total 2016</t>
  </si>
  <si>
    <t>Total 2017</t>
  </si>
  <si>
    <t>TOTAL Issued</t>
  </si>
  <si>
    <t>Skye</t>
  </si>
  <si>
    <t>Issued Value</t>
  </si>
  <si>
    <t>Total 2018</t>
  </si>
  <si>
    <t>Net Received to date</t>
  </si>
  <si>
    <t>Oct 2016 
(part)</t>
  </si>
  <si>
    <t>"Pease note that these figures are subject to Monthly Reconcilliation which may lead to amended totals."</t>
  </si>
  <si>
    <t>CASH Value of PCNs received to date</t>
  </si>
  <si>
    <t>Total No. of PCNs issued to date (including warnings)</t>
  </si>
  <si>
    <t>Total issued Value of PCNs to date</t>
  </si>
  <si>
    <t xml:space="preserve">Total issued Value of PCNs Cancelled or Written Off to date </t>
  </si>
  <si>
    <t>Total 2019</t>
  </si>
  <si>
    <t>Nairn</t>
  </si>
  <si>
    <t>Cancelled or Written Off Value</t>
  </si>
  <si>
    <t>No.</t>
  </si>
  <si>
    <t>Wick</t>
  </si>
  <si>
    <t>Thurso</t>
  </si>
  <si>
    <t>Dingwall</t>
  </si>
  <si>
    <t>Upheld</t>
  </si>
  <si>
    <t>Formal Appeals Since July 2018</t>
  </si>
  <si>
    <t>Number of PCNs issued by The Highland Council since DPE rollout 1/10/16</t>
  </si>
  <si>
    <t>ISSUED Value of PCNs to be collected since 2016</t>
  </si>
  <si>
    <t>Total 2020</t>
  </si>
  <si>
    <t>Total 2021</t>
  </si>
  <si>
    <t>Rejected/
withdrawn</t>
  </si>
  <si>
    <t>Total 2022</t>
  </si>
  <si>
    <t>Total 2023</t>
  </si>
  <si>
    <t>Submitted</t>
  </si>
  <si>
    <t>Non
Contest</t>
  </si>
  <si>
    <t>Parked in a Restricted Zone</t>
  </si>
  <si>
    <t>Pending</t>
  </si>
  <si>
    <t>Percentage of Total Issued</t>
  </si>
  <si>
    <t>Percentage of Total Appealed</t>
  </si>
  <si>
    <t>Number of TSA 2019 PCNs issued by The Highland Council since going Live Dec 2023</t>
  </si>
  <si>
    <t>Total 2024</t>
  </si>
  <si>
    <t>Total 2025</t>
  </si>
  <si>
    <t>Parked without payment Off Street</t>
  </si>
  <si>
    <t>Wrong Class of vehicle Off Street</t>
  </si>
  <si>
    <t>Wrong Class of vehicle On Street</t>
  </si>
  <si>
    <t>Total 2026</t>
  </si>
  <si>
    <t>Top 5 Contraventions 2025</t>
  </si>
  <si>
    <t>Parked in A Loading Bay On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</si>
</sst>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"/>
    <numFmt numFmtId="165" formatCode="&quot;£&quot;#,##0.00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000000"/>
      <name val="Arial"/>
      <family val="2"/>
    </font>
    <font>
      <b/>
      <u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 wrapText="1"/>
    </xf>
    <xf numFmtId="164" fontId="0" fillId="0" borderId="0" xfId="0" applyNumberFormat="1"/>
    <xf numFmtId="0" fontId="1" fillId="0" borderId="5" xfId="0" applyFont="1" applyBorder="1" applyAlignment="1">
      <alignment vertical="center" wrapText="1"/>
    </xf>
    <xf numFmtId="0" fontId="1" fillId="0" borderId="0" xfId="0" applyFont="1"/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7" fontId="1" fillId="2" borderId="2" xfId="0" applyNumberFormat="1" applyFont="1" applyFill="1" applyBorder="1" applyAlignment="1">
      <alignment vertical="center" wrapText="1"/>
    </xf>
    <xf numFmtId="0" fontId="0" fillId="2" borderId="2" xfId="0" applyFill="1" applyBorder="1"/>
    <xf numFmtId="0" fontId="0" fillId="2" borderId="2" xfId="0" applyFill="1" applyBorder="1" applyAlignment="1">
      <alignment vertical="center" wrapText="1"/>
    </xf>
    <xf numFmtId="165" fontId="0" fillId="0" borderId="0" xfId="0" applyNumberFormat="1"/>
    <xf numFmtId="0" fontId="5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/>
    <xf numFmtId="164" fontId="0" fillId="2" borderId="20" xfId="0" applyNumberFormat="1" applyFill="1" applyBorder="1"/>
    <xf numFmtId="164" fontId="0" fillId="2" borderId="2" xfId="0" applyNumberFormat="1" applyFill="1" applyBorder="1"/>
    <xf numFmtId="0" fontId="0" fillId="2" borderId="21" xfId="0" applyFill="1" applyBorder="1"/>
    <xf numFmtId="0" fontId="0" fillId="2" borderId="20" xfId="0" applyFill="1" applyBorder="1"/>
    <xf numFmtId="9" fontId="0" fillId="2" borderId="2" xfId="0" applyNumberFormat="1" applyFill="1" applyBorder="1"/>
    <xf numFmtId="0" fontId="5" fillId="0" borderId="18" xfId="0" applyFont="1" applyBorder="1"/>
    <xf numFmtId="0" fontId="6" fillId="0" borderId="18" xfId="0" applyFont="1" applyBorder="1" applyAlignment="1">
      <alignment vertical="center" wrapText="1"/>
    </xf>
    <xf numFmtId="17" fontId="6" fillId="0" borderId="18" xfId="0" applyNumberFormat="1" applyFont="1" applyBorder="1" applyAlignment="1">
      <alignment vertical="center" wrapText="1"/>
    </xf>
    <xf numFmtId="17" fontId="6" fillId="0" borderId="10" xfId="0" applyNumberFormat="1" applyFont="1" applyBorder="1" applyAlignment="1">
      <alignment vertical="center" wrapText="1"/>
    </xf>
    <xf numFmtId="0" fontId="5" fillId="0" borderId="6" xfId="0" applyFont="1" applyBorder="1"/>
    <xf numFmtId="0" fontId="5" fillId="0" borderId="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4" xfId="0" applyFont="1" applyBorder="1"/>
    <xf numFmtId="0" fontId="5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64" fontId="5" fillId="0" borderId="19" xfId="0" applyNumberFormat="1" applyFont="1" applyBorder="1" applyAlignment="1">
      <alignment vertical="center" wrapText="1"/>
    </xf>
    <xf numFmtId="164" fontId="5" fillId="0" borderId="6" xfId="0" applyNumberFormat="1" applyFont="1" applyBorder="1"/>
    <xf numFmtId="164" fontId="5" fillId="0" borderId="13" xfId="0" applyNumberFormat="1" applyFont="1" applyBorder="1"/>
    <xf numFmtId="164" fontId="5" fillId="0" borderId="4" xfId="0" applyNumberFormat="1" applyFont="1" applyBorder="1"/>
    <xf numFmtId="164" fontId="5" fillId="0" borderId="4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164" fontId="5" fillId="0" borderId="10" xfId="0" applyNumberFormat="1" applyFont="1" applyBorder="1"/>
    <xf numFmtId="164" fontId="5" fillId="0" borderId="8" xfId="0" applyNumberFormat="1" applyFont="1" applyBorder="1"/>
    <xf numFmtId="164" fontId="5" fillId="0" borderId="8" xfId="0" applyNumberFormat="1" applyFont="1" applyBorder="1" applyAlignment="1">
      <alignment vertical="center" wrapText="1"/>
    </xf>
    <xf numFmtId="0" fontId="5" fillId="0" borderId="13" xfId="0" applyFont="1" applyBorder="1"/>
    <xf numFmtId="0" fontId="5" fillId="0" borderId="14" xfId="0" applyFont="1" applyBorder="1"/>
    <xf numFmtId="0" fontId="5" fillId="0" borderId="10" xfId="0" applyFont="1" applyBorder="1"/>
    <xf numFmtId="0" fontId="3" fillId="0" borderId="0" xfId="0" applyFont="1" applyAlignment="1">
      <alignment horizontal="left" vertical="top"/>
    </xf>
    <xf numFmtId="0" fontId="5" fillId="0" borderId="0" xfId="0" quotePrefix="1" applyFont="1"/>
    <xf numFmtId="0" fontId="2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8" fillId="0" borderId="24" xfId="0" applyFont="1" applyBorder="1"/>
    <xf numFmtId="0" fontId="2" fillId="0" borderId="26" xfId="0" applyFont="1" applyBorder="1" applyAlignment="1">
      <alignment horizontal="left" vertical="center"/>
    </xf>
    <xf numFmtId="0" fontId="0" fillId="0" borderId="22" xfId="0" applyBorder="1"/>
    <xf numFmtId="0" fontId="2" fillId="0" borderId="27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/>
    </xf>
    <xf numFmtId="0" fontId="2" fillId="0" borderId="25" xfId="0" applyFont="1" applyBorder="1" applyAlignment="1">
      <alignment horizontal="left" vertical="center"/>
    </xf>
    <xf numFmtId="0" fontId="5" fillId="0" borderId="15" xfId="0" applyFont="1" applyBorder="1"/>
    <xf numFmtId="0" fontId="0" fillId="0" borderId="1" xfId="0" applyBorder="1"/>
    <xf numFmtId="0" fontId="3" fillId="0" borderId="1" xfId="0" applyFont="1" applyBorder="1" applyAlignment="1">
      <alignment horizontal="left" vertical="top"/>
    </xf>
    <xf numFmtId="164" fontId="0" fillId="2" borderId="3" xfId="0" applyNumberFormat="1" applyFill="1" applyBorder="1"/>
    <xf numFmtId="164" fontId="5" fillId="0" borderId="28" xfId="0" applyNumberFormat="1" applyFont="1" applyBorder="1" applyAlignment="1">
      <alignment vertical="center" wrapText="1"/>
    </xf>
    <xf numFmtId="164" fontId="5" fillId="0" borderId="29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/>
    </xf>
    <xf numFmtId="164" fontId="5" fillId="0" borderId="0" xfId="0" applyNumberFormat="1" applyFont="1" applyAlignment="1">
      <alignment vertical="center" wrapText="1"/>
    </xf>
    <xf numFmtId="9" fontId="0" fillId="0" borderId="0" xfId="0" applyNumberFormat="1"/>
    <xf numFmtId="9" fontId="0" fillId="2" borderId="21" xfId="0" applyNumberFormat="1" applyFill="1" applyBorder="1"/>
    <xf numFmtId="0" fontId="9" fillId="0" borderId="14" xfId="0" applyFont="1" applyBorder="1" applyAlignment="1">
      <alignment horizontal="left" vertical="top"/>
    </xf>
    <xf numFmtId="0" fontId="0" fillId="0" borderId="14" xfId="0" applyBorder="1"/>
    <xf numFmtId="0" fontId="10" fillId="0" borderId="14" xfId="0" applyFont="1" applyBorder="1" applyAlignment="1">
      <alignment horizontal="right"/>
    </xf>
    <xf numFmtId="10" fontId="0" fillId="0" borderId="1" xfId="0" applyNumberFormat="1" applyBorder="1"/>
    <xf numFmtId="164" fontId="0" fillId="2" borderId="0" xfId="0" applyNumberFormat="1" applyFill="1"/>
    <xf numFmtId="9" fontId="0" fillId="2" borderId="0" xfId="0" applyNumberFormat="1" applyFill="1"/>
    <xf numFmtId="165" fontId="5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0"/>
  <sheetViews>
    <sheetView tabSelected="1" topLeftCell="A90" zoomScale="110" zoomScaleNormal="110" workbookViewId="0">
      <selection activeCell="D136" sqref="D136"/>
    </sheetView>
  </sheetViews>
  <sheetFormatPr defaultColWidth="24.140625" defaultRowHeight="15" x14ac:dyDescent="0.25"/>
  <cols>
    <col min="1" max="1" width="3.42578125" customWidth="1"/>
    <col min="2" max="2" width="29.7109375" bestFit="1" customWidth="1"/>
    <col min="3" max="3" width="9.140625" customWidth="1"/>
    <col min="4" max="4" width="9.28515625" customWidth="1"/>
    <col min="5" max="5" width="10.42578125" customWidth="1"/>
    <col min="6" max="6" width="9.28515625" customWidth="1"/>
    <col min="7" max="7" width="11.42578125" bestFit="1" customWidth="1"/>
    <col min="8" max="8" width="8.42578125" customWidth="1"/>
    <col min="9" max="9" width="11.28515625" customWidth="1"/>
    <col min="10" max="10" width="8.140625" customWidth="1"/>
    <col min="11" max="11" width="8.5703125" customWidth="1"/>
    <col min="12" max="12" width="8.140625" customWidth="1"/>
    <col min="13" max="13" width="7.42578125" customWidth="1"/>
    <col min="14" max="14" width="10" bestFit="1" customWidth="1"/>
    <col min="15" max="15" width="10.28515625" bestFit="1" customWidth="1"/>
    <col min="16" max="16" width="7.7109375" bestFit="1" customWidth="1"/>
    <col min="17" max="17" width="3.42578125" customWidth="1"/>
    <col min="18" max="18" width="8.5703125" bestFit="1" customWidth="1"/>
  </cols>
  <sheetData>
    <row r="1" spans="2:19" ht="15.75" thickBot="1" x14ac:dyDescent="0.3"/>
    <row r="2" spans="2:19" ht="15.75" thickBot="1" x14ac:dyDescent="0.3">
      <c r="B2" s="85" t="s">
        <v>25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P2" s="4"/>
    </row>
    <row r="3" spans="2:19" ht="26.25" thickBot="1" x14ac:dyDescent="0.3">
      <c r="B3" s="11"/>
      <c r="C3" s="25"/>
      <c r="D3" s="25"/>
      <c r="E3" s="25"/>
      <c r="F3" s="25"/>
      <c r="G3" s="25"/>
      <c r="H3" s="25"/>
      <c r="I3" s="25"/>
      <c r="J3" s="25"/>
      <c r="K3" s="25"/>
      <c r="L3" s="26" t="s">
        <v>10</v>
      </c>
      <c r="M3" s="27">
        <v>42675</v>
      </c>
      <c r="N3" s="28">
        <v>42705</v>
      </c>
      <c r="O3" s="13" t="s">
        <v>3</v>
      </c>
      <c r="P3" s="22"/>
      <c r="Q3" s="1"/>
    </row>
    <row r="4" spans="2:19" x14ac:dyDescent="0.25">
      <c r="B4" s="7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30">
        <v>449</v>
      </c>
      <c r="M4" s="30">
        <v>1035</v>
      </c>
      <c r="N4" s="31">
        <v>594</v>
      </c>
      <c r="O4" s="10">
        <f>SUM(L4:N4)</f>
        <v>2078</v>
      </c>
      <c r="P4" s="23"/>
      <c r="Q4" s="9"/>
    </row>
    <row r="5" spans="2:19" x14ac:dyDescent="0.25">
      <c r="B5" s="3" t="s">
        <v>1</v>
      </c>
      <c r="C5" s="32"/>
      <c r="D5" s="32"/>
      <c r="E5" s="32"/>
      <c r="F5" s="32"/>
      <c r="G5" s="32"/>
      <c r="H5" s="32"/>
      <c r="I5" s="32"/>
      <c r="J5" s="32"/>
      <c r="K5" s="32"/>
      <c r="L5" s="33">
        <v>42</v>
      </c>
      <c r="M5" s="33">
        <v>82</v>
      </c>
      <c r="N5" s="34">
        <v>68</v>
      </c>
      <c r="O5" s="10">
        <f t="shared" ref="O5:O7" si="0">SUM(L5:N5)</f>
        <v>192</v>
      </c>
      <c r="P5" s="23"/>
      <c r="Q5" s="88"/>
    </row>
    <row r="6" spans="2:19" x14ac:dyDescent="0.25">
      <c r="B6" s="3" t="s">
        <v>6</v>
      </c>
      <c r="C6" s="32"/>
      <c r="D6" s="32"/>
      <c r="E6" s="32"/>
      <c r="F6" s="32"/>
      <c r="G6" s="32"/>
      <c r="H6" s="32"/>
      <c r="I6" s="32"/>
      <c r="J6" s="32"/>
      <c r="K6" s="32"/>
      <c r="L6" s="33">
        <v>0</v>
      </c>
      <c r="M6" s="33">
        <v>0</v>
      </c>
      <c r="N6" s="34">
        <v>0</v>
      </c>
      <c r="O6" s="10">
        <f t="shared" si="0"/>
        <v>0</v>
      </c>
      <c r="P6" s="23"/>
      <c r="Q6" s="88"/>
    </row>
    <row r="7" spans="2:19" ht="15.75" thickBot="1" x14ac:dyDescent="0.3">
      <c r="B7" s="8" t="s">
        <v>2</v>
      </c>
      <c r="C7" s="35"/>
      <c r="D7" s="35"/>
      <c r="E7" s="35"/>
      <c r="F7" s="35"/>
      <c r="G7" s="35"/>
      <c r="H7" s="35"/>
      <c r="I7" s="35"/>
      <c r="J7" s="35"/>
      <c r="K7" s="35"/>
      <c r="L7" s="36">
        <f>L8-L4-L5-L6</f>
        <v>24</v>
      </c>
      <c r="M7" s="36">
        <f t="shared" ref="M7:N7" si="1">M8-M4-M5-M6</f>
        <v>6</v>
      </c>
      <c r="N7" s="37">
        <f t="shared" si="1"/>
        <v>0</v>
      </c>
      <c r="O7" s="10">
        <f t="shared" si="0"/>
        <v>30</v>
      </c>
      <c r="P7" s="23"/>
      <c r="Q7" s="9"/>
    </row>
    <row r="8" spans="2:19" ht="15.75" thickBot="1" x14ac:dyDescent="0.3">
      <c r="B8" s="11" t="s">
        <v>5</v>
      </c>
      <c r="C8" s="25"/>
      <c r="D8" s="25"/>
      <c r="E8" s="25"/>
      <c r="F8" s="25"/>
      <c r="G8" s="25"/>
      <c r="H8" s="25"/>
      <c r="I8" s="25"/>
      <c r="J8" s="25"/>
      <c r="K8" s="25"/>
      <c r="L8" s="38">
        <v>515</v>
      </c>
      <c r="M8" s="38">
        <v>1123</v>
      </c>
      <c r="N8" s="39">
        <v>662</v>
      </c>
      <c r="O8" s="15">
        <f>SUM(L8:N8)</f>
        <v>2300</v>
      </c>
      <c r="P8" s="23"/>
      <c r="Q8" s="9"/>
    </row>
    <row r="9" spans="2:19" ht="15.75" thickBot="1" x14ac:dyDescent="0.3">
      <c r="B9" s="7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40">
        <v>22290</v>
      </c>
      <c r="M9" s="41">
        <v>52890</v>
      </c>
      <c r="N9" s="42">
        <v>30000</v>
      </c>
      <c r="O9" s="20">
        <f>SUM(L9:N9)</f>
        <v>105180</v>
      </c>
      <c r="P9" s="23"/>
      <c r="Q9" s="9"/>
    </row>
    <row r="10" spans="2:19" ht="15.75" thickBot="1" x14ac:dyDescent="0.3">
      <c r="B10" s="5" t="s">
        <v>18</v>
      </c>
      <c r="C10" s="43"/>
      <c r="D10" s="43"/>
      <c r="E10" s="43"/>
      <c r="F10" s="43"/>
      <c r="G10" s="43"/>
      <c r="H10" s="43"/>
      <c r="I10" s="43"/>
      <c r="J10" s="43"/>
      <c r="K10" s="43"/>
      <c r="L10" s="44">
        <v>11189.8</v>
      </c>
      <c r="M10" s="44">
        <v>14490</v>
      </c>
      <c r="N10" s="45">
        <v>7230</v>
      </c>
      <c r="O10" s="21">
        <f>SUM(L10:N10)</f>
        <v>32909.800000000003</v>
      </c>
      <c r="P10" s="24">
        <f>O10/O9</f>
        <v>0.31289028332382585</v>
      </c>
      <c r="Q10" s="9"/>
      <c r="R10" s="16"/>
    </row>
    <row r="11" spans="2:19" ht="15.75" thickBot="1" x14ac:dyDescent="0.3">
      <c r="B11" s="6" t="s">
        <v>9</v>
      </c>
      <c r="C11" s="46"/>
      <c r="D11" s="47"/>
      <c r="E11" s="47"/>
      <c r="F11" s="47"/>
      <c r="G11" s="47"/>
      <c r="H11" s="47"/>
      <c r="I11" s="47"/>
      <c r="J11" s="47"/>
      <c r="K11" s="47"/>
      <c r="L11" s="48">
        <v>10067</v>
      </c>
      <c r="M11" s="48">
        <v>33646</v>
      </c>
      <c r="N11" s="48">
        <v>20540.740000000002</v>
      </c>
      <c r="O11" s="21">
        <f>SUM(L11:N11)</f>
        <v>64253.740000000005</v>
      </c>
      <c r="P11" s="24">
        <f>O11/O9</f>
        <v>0.61089313557710601</v>
      </c>
      <c r="S11" s="2"/>
    </row>
    <row r="12" spans="2:19" ht="15.75" thickBot="1" x14ac:dyDescent="0.3">
      <c r="B12" s="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S12" s="16"/>
    </row>
    <row r="13" spans="2:19" ht="15.75" thickBot="1" x14ac:dyDescent="0.3">
      <c r="B13" s="11"/>
      <c r="C13" s="27">
        <v>42736</v>
      </c>
      <c r="D13" s="27">
        <v>42767</v>
      </c>
      <c r="E13" s="27">
        <v>42795</v>
      </c>
      <c r="F13" s="27">
        <v>42826</v>
      </c>
      <c r="G13" s="27">
        <v>42856</v>
      </c>
      <c r="H13" s="27">
        <v>42887</v>
      </c>
      <c r="I13" s="27">
        <v>42917</v>
      </c>
      <c r="J13" s="27">
        <v>42948</v>
      </c>
      <c r="K13" s="27">
        <v>42979</v>
      </c>
      <c r="L13" s="27">
        <v>43009</v>
      </c>
      <c r="M13" s="27">
        <v>43040</v>
      </c>
      <c r="N13" s="28">
        <v>43070</v>
      </c>
      <c r="O13" s="12" t="s">
        <v>4</v>
      </c>
      <c r="P13" s="22"/>
    </row>
    <row r="14" spans="2:19" x14ac:dyDescent="0.25">
      <c r="B14" s="7" t="s">
        <v>0</v>
      </c>
      <c r="C14" s="30">
        <v>563</v>
      </c>
      <c r="D14" s="30">
        <v>545</v>
      </c>
      <c r="E14" s="30">
        <v>662</v>
      </c>
      <c r="F14" s="30">
        <v>746</v>
      </c>
      <c r="G14" s="30">
        <v>563</v>
      </c>
      <c r="H14" s="30">
        <v>594</v>
      </c>
      <c r="I14" s="30">
        <v>528</v>
      </c>
      <c r="J14" s="30">
        <v>720</v>
      </c>
      <c r="K14" s="30">
        <v>951</v>
      </c>
      <c r="L14" s="30">
        <v>734</v>
      </c>
      <c r="M14" s="29">
        <v>729</v>
      </c>
      <c r="N14" s="49">
        <v>534</v>
      </c>
      <c r="O14" s="10">
        <f>SUM(C14:N14)</f>
        <v>7869</v>
      </c>
      <c r="P14" s="23"/>
    </row>
    <row r="15" spans="2:19" x14ac:dyDescent="0.25">
      <c r="B15" s="3" t="s">
        <v>1</v>
      </c>
      <c r="C15" s="33">
        <v>71</v>
      </c>
      <c r="D15" s="33">
        <v>45</v>
      </c>
      <c r="E15" s="33">
        <v>71</v>
      </c>
      <c r="F15" s="33">
        <v>123</v>
      </c>
      <c r="G15" s="33">
        <v>157</v>
      </c>
      <c r="H15" s="33">
        <v>63</v>
      </c>
      <c r="I15" s="33">
        <v>75</v>
      </c>
      <c r="J15" s="33">
        <v>140</v>
      </c>
      <c r="K15" s="33">
        <v>83</v>
      </c>
      <c r="L15" s="33">
        <v>106</v>
      </c>
      <c r="M15" s="32">
        <v>56</v>
      </c>
      <c r="N15" s="50">
        <v>59</v>
      </c>
      <c r="O15" s="10">
        <f t="shared" ref="O15:O17" si="2">SUM(C15:N15)</f>
        <v>1049</v>
      </c>
      <c r="P15" s="23"/>
    </row>
    <row r="16" spans="2:19" x14ac:dyDescent="0.25">
      <c r="B16" s="3" t="s">
        <v>6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2</v>
      </c>
      <c r="J16" s="33">
        <v>33</v>
      </c>
      <c r="K16" s="33">
        <v>36</v>
      </c>
      <c r="L16" s="33">
        <v>44</v>
      </c>
      <c r="M16" s="32">
        <v>24</v>
      </c>
      <c r="N16" s="50">
        <v>28</v>
      </c>
      <c r="O16" s="10">
        <f t="shared" si="2"/>
        <v>167</v>
      </c>
      <c r="P16" s="23"/>
    </row>
    <row r="17" spans="2:17" ht="15.75" thickBot="1" x14ac:dyDescent="0.3">
      <c r="B17" s="8" t="s">
        <v>2</v>
      </c>
      <c r="C17" s="36">
        <f>C18-C14-C15-C16</f>
        <v>0</v>
      </c>
      <c r="D17" s="36">
        <f t="shared" ref="D17:N17" si="3">D18-D14-D15-D16</f>
        <v>0</v>
      </c>
      <c r="E17" s="36">
        <f t="shared" si="3"/>
        <v>4</v>
      </c>
      <c r="F17" s="36">
        <f t="shared" si="3"/>
        <v>0</v>
      </c>
      <c r="G17" s="36">
        <f t="shared" si="3"/>
        <v>3</v>
      </c>
      <c r="H17" s="36">
        <f t="shared" si="3"/>
        <v>2</v>
      </c>
      <c r="I17" s="36">
        <f t="shared" si="3"/>
        <v>0</v>
      </c>
      <c r="J17" s="36">
        <f t="shared" si="3"/>
        <v>7</v>
      </c>
      <c r="K17" s="36">
        <f t="shared" si="3"/>
        <v>7</v>
      </c>
      <c r="L17" s="36">
        <f t="shared" si="3"/>
        <v>3</v>
      </c>
      <c r="M17" s="36">
        <f t="shared" si="3"/>
        <v>2</v>
      </c>
      <c r="N17" s="37">
        <f t="shared" si="3"/>
        <v>0</v>
      </c>
      <c r="O17" s="10">
        <f t="shared" si="2"/>
        <v>28</v>
      </c>
      <c r="P17" s="23"/>
    </row>
    <row r="18" spans="2:17" ht="15.75" thickBot="1" x14ac:dyDescent="0.3">
      <c r="B18" s="11" t="s">
        <v>5</v>
      </c>
      <c r="C18" s="38">
        <v>634</v>
      </c>
      <c r="D18" s="38">
        <v>590</v>
      </c>
      <c r="E18" s="38">
        <v>737</v>
      </c>
      <c r="F18" s="38">
        <v>869</v>
      </c>
      <c r="G18" s="38">
        <v>723</v>
      </c>
      <c r="H18" s="38">
        <v>659</v>
      </c>
      <c r="I18" s="38">
        <v>605</v>
      </c>
      <c r="J18" s="38">
        <v>900</v>
      </c>
      <c r="K18" s="38">
        <v>1077</v>
      </c>
      <c r="L18" s="38">
        <v>887</v>
      </c>
      <c r="M18" s="25">
        <v>811</v>
      </c>
      <c r="N18" s="51">
        <v>621</v>
      </c>
      <c r="O18" s="14">
        <f>SUM(C18:N18)</f>
        <v>9113</v>
      </c>
      <c r="P18" s="23"/>
    </row>
    <row r="19" spans="2:17" ht="15.75" thickBot="1" x14ac:dyDescent="0.3">
      <c r="B19" s="7" t="s">
        <v>7</v>
      </c>
      <c r="C19" s="40">
        <v>29190</v>
      </c>
      <c r="D19" s="40">
        <v>26400</v>
      </c>
      <c r="E19" s="40">
        <v>31230</v>
      </c>
      <c r="F19" s="40">
        <v>39660</v>
      </c>
      <c r="G19" s="40">
        <v>31470</v>
      </c>
      <c r="H19" s="40">
        <v>30930</v>
      </c>
      <c r="I19" s="40">
        <v>27720</v>
      </c>
      <c r="J19" s="40">
        <v>40650</v>
      </c>
      <c r="K19" s="40">
        <v>49590</v>
      </c>
      <c r="L19" s="40">
        <v>41250</v>
      </c>
      <c r="M19" s="40">
        <v>36420</v>
      </c>
      <c r="N19" s="40">
        <v>29160</v>
      </c>
      <c r="O19" s="20">
        <f>SUM(C19:N19)</f>
        <v>413670</v>
      </c>
      <c r="P19" s="23"/>
    </row>
    <row r="20" spans="2:17" ht="15.75" thickBot="1" x14ac:dyDescent="0.3">
      <c r="B20" s="5" t="s">
        <v>18</v>
      </c>
      <c r="C20" s="44">
        <v>9310.51</v>
      </c>
      <c r="D20" s="44">
        <v>12960</v>
      </c>
      <c r="E20" s="44">
        <v>14910</v>
      </c>
      <c r="F20" s="44">
        <v>12050.26</v>
      </c>
      <c r="G20" s="44">
        <v>8310</v>
      </c>
      <c r="H20" s="44">
        <v>10590</v>
      </c>
      <c r="I20" s="44">
        <v>7979.1</v>
      </c>
      <c r="J20" s="44">
        <v>12889.1</v>
      </c>
      <c r="K20" s="44">
        <v>13978.7</v>
      </c>
      <c r="L20" s="44">
        <v>12060</v>
      </c>
      <c r="M20" s="44">
        <v>10500</v>
      </c>
      <c r="N20" s="44">
        <v>7910</v>
      </c>
      <c r="O20" s="21">
        <f>SUM(C20:N20)</f>
        <v>133447.67000000001</v>
      </c>
      <c r="P20" s="24">
        <f>O20/O19</f>
        <v>0.32259450769937392</v>
      </c>
      <c r="Q20" s="9"/>
    </row>
    <row r="21" spans="2:17" ht="15.75" thickBot="1" x14ac:dyDescent="0.3">
      <c r="B21" s="6" t="s">
        <v>9</v>
      </c>
      <c r="C21" s="48">
        <v>19591.29</v>
      </c>
      <c r="D21" s="48">
        <v>13483.84</v>
      </c>
      <c r="E21" s="48">
        <v>16420.900000000001</v>
      </c>
      <c r="F21" s="48">
        <v>27425.64</v>
      </c>
      <c r="G21" s="48">
        <v>22615.9</v>
      </c>
      <c r="H21" s="48">
        <v>19143.97</v>
      </c>
      <c r="I21" s="48">
        <v>18308.599999999999</v>
      </c>
      <c r="J21" s="48">
        <v>27102.14</v>
      </c>
      <c r="K21" s="48">
        <v>33577.35</v>
      </c>
      <c r="L21" s="48">
        <v>27479.9</v>
      </c>
      <c r="M21" s="48">
        <v>24932.59</v>
      </c>
      <c r="N21" s="48">
        <v>20312.68</v>
      </c>
      <c r="O21" s="21">
        <f>SUM(C21:N21)</f>
        <v>270394.80000000005</v>
      </c>
      <c r="P21" s="24">
        <f>O21/O19</f>
        <v>0.65364856044673303</v>
      </c>
    </row>
    <row r="22" spans="2:17" ht="15.75" thickBot="1" x14ac:dyDescent="0.3">
      <c r="B22" s="1"/>
      <c r="C22" s="17"/>
      <c r="D22" s="17"/>
      <c r="E22" s="17"/>
      <c r="F22" s="17"/>
      <c r="G22" s="19"/>
      <c r="H22" s="17"/>
      <c r="I22" s="17"/>
      <c r="J22" s="17"/>
      <c r="K22" s="17"/>
      <c r="L22" s="17"/>
      <c r="M22" s="17"/>
      <c r="N22" s="17"/>
    </row>
    <row r="23" spans="2:17" ht="15.75" thickBot="1" x14ac:dyDescent="0.3">
      <c r="B23" s="11"/>
      <c r="C23" s="27">
        <v>43101</v>
      </c>
      <c r="D23" s="27">
        <v>43132</v>
      </c>
      <c r="E23" s="27">
        <v>43160</v>
      </c>
      <c r="F23" s="27">
        <v>43191</v>
      </c>
      <c r="G23" s="27">
        <v>43221</v>
      </c>
      <c r="H23" s="27">
        <v>43252</v>
      </c>
      <c r="I23" s="27">
        <v>43282</v>
      </c>
      <c r="J23" s="27">
        <v>43313</v>
      </c>
      <c r="K23" s="27">
        <v>43344</v>
      </c>
      <c r="L23" s="27">
        <v>43374</v>
      </c>
      <c r="M23" s="27">
        <v>43405</v>
      </c>
      <c r="N23" s="28">
        <v>43435</v>
      </c>
      <c r="O23" s="12" t="s">
        <v>8</v>
      </c>
      <c r="P23" s="22"/>
    </row>
    <row r="24" spans="2:17" x14ac:dyDescent="0.25">
      <c r="B24" s="7" t="s">
        <v>0</v>
      </c>
      <c r="C24" s="30">
        <v>529</v>
      </c>
      <c r="D24" s="30">
        <v>639</v>
      </c>
      <c r="E24" s="30">
        <v>856</v>
      </c>
      <c r="F24" s="30">
        <v>1049</v>
      </c>
      <c r="G24" s="30">
        <v>693</v>
      </c>
      <c r="H24" s="30">
        <v>675</v>
      </c>
      <c r="I24" s="30">
        <v>829</v>
      </c>
      <c r="J24" s="30">
        <v>837</v>
      </c>
      <c r="K24" s="30">
        <v>526</v>
      </c>
      <c r="L24" s="30">
        <v>529</v>
      </c>
      <c r="M24" s="29">
        <v>565</v>
      </c>
      <c r="N24" s="49">
        <v>470</v>
      </c>
      <c r="O24" s="10">
        <f>SUM(C24:N24)</f>
        <v>8197</v>
      </c>
      <c r="P24" s="23"/>
    </row>
    <row r="25" spans="2:17" x14ac:dyDescent="0.25">
      <c r="B25" s="3" t="s">
        <v>1</v>
      </c>
      <c r="C25" s="33">
        <v>63</v>
      </c>
      <c r="D25" s="33">
        <v>63</v>
      </c>
      <c r="E25" s="33">
        <v>88</v>
      </c>
      <c r="F25" s="33">
        <v>183</v>
      </c>
      <c r="G25" s="33">
        <v>141</v>
      </c>
      <c r="H25" s="33">
        <v>90</v>
      </c>
      <c r="I25" s="33">
        <v>120</v>
      </c>
      <c r="J25" s="33">
        <v>182</v>
      </c>
      <c r="K25" s="33">
        <v>51</v>
      </c>
      <c r="L25" s="33">
        <v>44</v>
      </c>
      <c r="M25" s="32">
        <v>146</v>
      </c>
      <c r="N25" s="50">
        <v>106</v>
      </c>
      <c r="O25" s="10">
        <f t="shared" ref="O25:O27" si="4">SUM(C25:N25)</f>
        <v>1277</v>
      </c>
      <c r="P25" s="23"/>
    </row>
    <row r="26" spans="2:17" x14ac:dyDescent="0.25">
      <c r="B26" s="3" t="s">
        <v>6</v>
      </c>
      <c r="C26" s="33">
        <v>14</v>
      </c>
      <c r="D26" s="33">
        <v>31</v>
      </c>
      <c r="E26" s="33">
        <v>35</v>
      </c>
      <c r="F26" s="33">
        <v>12</v>
      </c>
      <c r="G26" s="33">
        <v>50</v>
      </c>
      <c r="H26" s="33">
        <v>42</v>
      </c>
      <c r="I26" s="33">
        <v>61</v>
      </c>
      <c r="J26" s="33">
        <v>78</v>
      </c>
      <c r="K26" s="33">
        <v>65</v>
      </c>
      <c r="L26" s="33">
        <v>39</v>
      </c>
      <c r="M26" s="32">
        <v>30</v>
      </c>
      <c r="N26" s="50">
        <v>30</v>
      </c>
      <c r="O26" s="10">
        <f t="shared" si="4"/>
        <v>487</v>
      </c>
      <c r="P26" s="23"/>
    </row>
    <row r="27" spans="2:17" ht="15.75" thickBot="1" x14ac:dyDescent="0.3">
      <c r="B27" s="8" t="s">
        <v>2</v>
      </c>
      <c r="C27" s="36">
        <f>C28-C24-C25-C26</f>
        <v>1</v>
      </c>
      <c r="D27" s="36">
        <f t="shared" ref="D27" si="5">D28-D24-D25-D26</f>
        <v>1</v>
      </c>
      <c r="E27" s="36">
        <v>0</v>
      </c>
      <c r="F27" s="36">
        <v>2</v>
      </c>
      <c r="G27" s="36">
        <f>G28-G24-G25-G26</f>
        <v>3</v>
      </c>
      <c r="H27" s="36">
        <v>12</v>
      </c>
      <c r="I27" s="36">
        <v>10</v>
      </c>
      <c r="J27" s="36">
        <v>8</v>
      </c>
      <c r="K27" s="36">
        <v>1</v>
      </c>
      <c r="L27" s="36">
        <v>2</v>
      </c>
      <c r="M27" s="36">
        <v>0</v>
      </c>
      <c r="N27" s="37">
        <v>2</v>
      </c>
      <c r="O27" s="10">
        <f t="shared" si="4"/>
        <v>42</v>
      </c>
      <c r="P27" s="23"/>
    </row>
    <row r="28" spans="2:17" ht="15.75" thickBot="1" x14ac:dyDescent="0.3">
      <c r="B28" s="11" t="s">
        <v>5</v>
      </c>
      <c r="C28" s="38">
        <v>607</v>
      </c>
      <c r="D28" s="38">
        <v>734</v>
      </c>
      <c r="E28" s="38">
        <v>984</v>
      </c>
      <c r="F28" s="38">
        <f>SUM(F24:F27)</f>
        <v>1246</v>
      </c>
      <c r="G28" s="38">
        <v>887</v>
      </c>
      <c r="H28" s="38">
        <f>SUM(H24:H27)</f>
        <v>819</v>
      </c>
      <c r="I28" s="38">
        <v>1020</v>
      </c>
      <c r="J28" s="38">
        <v>1105</v>
      </c>
      <c r="K28" s="38">
        <f>SUM(K24:K27)</f>
        <v>643</v>
      </c>
      <c r="L28" s="38">
        <f t="shared" ref="L28:N28" si="6">SUM(L24:L27)</f>
        <v>614</v>
      </c>
      <c r="M28" s="38">
        <f t="shared" si="6"/>
        <v>741</v>
      </c>
      <c r="N28" s="38">
        <f t="shared" si="6"/>
        <v>608</v>
      </c>
      <c r="O28" s="14">
        <f>SUM(C28:N28)</f>
        <v>10008</v>
      </c>
      <c r="P28" s="23"/>
    </row>
    <row r="29" spans="2:17" ht="15.75" thickBot="1" x14ac:dyDescent="0.3">
      <c r="B29" s="7" t="s">
        <v>7</v>
      </c>
      <c r="C29" s="40">
        <v>28500</v>
      </c>
      <c r="D29" s="40">
        <v>34770</v>
      </c>
      <c r="E29" s="40">
        <v>46260</v>
      </c>
      <c r="F29" s="40">
        <v>52710</v>
      </c>
      <c r="G29" s="40">
        <v>38130</v>
      </c>
      <c r="H29" s="40">
        <v>36210</v>
      </c>
      <c r="I29" s="40">
        <v>44340</v>
      </c>
      <c r="J29" s="40">
        <v>46800</v>
      </c>
      <c r="K29" s="40">
        <v>27750</v>
      </c>
      <c r="L29" s="40">
        <v>25860</v>
      </c>
      <c r="M29" s="40">
        <v>31080</v>
      </c>
      <c r="N29" s="40">
        <v>27180</v>
      </c>
      <c r="O29" s="20">
        <f>SUM(C29:N29)</f>
        <v>439590</v>
      </c>
      <c r="P29" s="23"/>
    </row>
    <row r="30" spans="2:17" ht="15.75" thickBot="1" x14ac:dyDescent="0.3">
      <c r="B30" s="5" t="s">
        <v>18</v>
      </c>
      <c r="C30" s="44">
        <v>7660</v>
      </c>
      <c r="D30" s="44">
        <v>8992.32</v>
      </c>
      <c r="E30" s="44">
        <v>14910</v>
      </c>
      <c r="F30" s="44">
        <v>13500</v>
      </c>
      <c r="G30" s="44">
        <v>10920</v>
      </c>
      <c r="H30" s="44">
        <v>9345.24</v>
      </c>
      <c r="I30" s="44">
        <v>12246.16</v>
      </c>
      <c r="J30" s="44">
        <v>15693.08</v>
      </c>
      <c r="K30" s="44">
        <v>7020</v>
      </c>
      <c r="L30" s="44">
        <v>6480</v>
      </c>
      <c r="M30" s="44">
        <v>7952.32</v>
      </c>
      <c r="N30" s="44">
        <v>7260</v>
      </c>
      <c r="O30" s="21">
        <f>SUM(C30:N30)</f>
        <v>121979.12</v>
      </c>
      <c r="P30" s="24">
        <f>O30/O29</f>
        <v>0.27748383721194747</v>
      </c>
    </row>
    <row r="31" spans="2:17" ht="15.75" thickBot="1" x14ac:dyDescent="0.3">
      <c r="B31" s="6" t="s">
        <v>9</v>
      </c>
      <c r="C31" s="48">
        <v>19486.39</v>
      </c>
      <c r="D31" s="48">
        <v>23815.75</v>
      </c>
      <c r="E31" s="48">
        <v>29974.32</v>
      </c>
      <c r="F31" s="48">
        <v>37025.599999999999</v>
      </c>
      <c r="G31" s="48">
        <v>26091.52</v>
      </c>
      <c r="H31" s="48">
        <v>25159.37</v>
      </c>
      <c r="I31" s="48">
        <v>31170.06</v>
      </c>
      <c r="J31" s="48">
        <v>30926.92</v>
      </c>
      <c r="K31" s="48">
        <v>21854.92</v>
      </c>
      <c r="L31" s="48">
        <v>18142.22</v>
      </c>
      <c r="M31" s="48">
        <v>21175.87</v>
      </c>
      <c r="N31" s="48">
        <v>18861</v>
      </c>
      <c r="O31" s="21">
        <f>SUM(C31:N31)</f>
        <v>303683.93999999994</v>
      </c>
      <c r="P31" s="24">
        <f>O31/O29</f>
        <v>0.69083450487954667</v>
      </c>
    </row>
    <row r="32" spans="2:17" ht="15.75" thickBot="1" x14ac:dyDescent="0.3">
      <c r="B32" s="1"/>
    </row>
    <row r="33" spans="2:19" ht="15.75" thickBot="1" x14ac:dyDescent="0.3">
      <c r="B33" s="11"/>
      <c r="C33" s="27">
        <v>43466</v>
      </c>
      <c r="D33" s="27">
        <v>43497</v>
      </c>
      <c r="E33" s="27">
        <v>43525</v>
      </c>
      <c r="F33" s="27">
        <v>43556</v>
      </c>
      <c r="G33" s="27">
        <v>43586</v>
      </c>
      <c r="H33" s="27">
        <v>43617</v>
      </c>
      <c r="I33" s="27">
        <v>43647</v>
      </c>
      <c r="J33" s="27">
        <v>43678</v>
      </c>
      <c r="K33" s="27">
        <v>43709</v>
      </c>
      <c r="L33" s="27">
        <v>43739</v>
      </c>
      <c r="M33" s="27">
        <v>43770</v>
      </c>
      <c r="N33" s="27">
        <v>43800</v>
      </c>
      <c r="O33" s="12" t="s">
        <v>16</v>
      </c>
      <c r="P33" s="22"/>
    </row>
    <row r="34" spans="2:19" x14ac:dyDescent="0.25">
      <c r="B34" s="7" t="s">
        <v>0</v>
      </c>
      <c r="C34" s="30">
        <v>479</v>
      </c>
      <c r="D34" s="30">
        <v>590</v>
      </c>
      <c r="E34" s="30">
        <v>759</v>
      </c>
      <c r="F34" s="30">
        <v>938</v>
      </c>
      <c r="G34" s="30">
        <v>580</v>
      </c>
      <c r="H34" s="30">
        <v>471</v>
      </c>
      <c r="I34" s="30">
        <v>503</v>
      </c>
      <c r="J34" s="30">
        <v>615</v>
      </c>
      <c r="K34" s="30">
        <v>601</v>
      </c>
      <c r="L34" s="30">
        <v>634</v>
      </c>
      <c r="M34" s="29">
        <v>633</v>
      </c>
      <c r="N34" s="49">
        <v>474</v>
      </c>
      <c r="O34" s="10">
        <f>SUM(C34:N34)</f>
        <v>7277</v>
      </c>
      <c r="P34" s="23"/>
    </row>
    <row r="35" spans="2:19" x14ac:dyDescent="0.25">
      <c r="B35" s="3" t="s">
        <v>1</v>
      </c>
      <c r="C35" s="33">
        <v>106</v>
      </c>
      <c r="D35" s="33">
        <v>78</v>
      </c>
      <c r="E35" s="33">
        <v>145</v>
      </c>
      <c r="F35" s="33">
        <v>76</v>
      </c>
      <c r="G35" s="33">
        <v>156</v>
      </c>
      <c r="H35" s="33">
        <v>69</v>
      </c>
      <c r="I35" s="33">
        <v>21</v>
      </c>
      <c r="J35" s="33">
        <v>43</v>
      </c>
      <c r="K35" s="33">
        <v>55</v>
      </c>
      <c r="L35" s="33">
        <v>62</v>
      </c>
      <c r="M35" s="32">
        <v>57</v>
      </c>
      <c r="N35" s="50">
        <v>14</v>
      </c>
      <c r="O35" s="10">
        <f t="shared" ref="O35:O37" si="7">SUM(C35:N35)</f>
        <v>882</v>
      </c>
      <c r="P35" s="23"/>
      <c r="S35" s="16"/>
    </row>
    <row r="36" spans="2:19" x14ac:dyDescent="0.25">
      <c r="B36" s="3" t="s">
        <v>6</v>
      </c>
      <c r="C36" s="33">
        <v>31</v>
      </c>
      <c r="D36" s="33">
        <v>58</v>
      </c>
      <c r="E36" s="33">
        <v>73</v>
      </c>
      <c r="F36" s="33">
        <v>127</v>
      </c>
      <c r="G36" s="33">
        <v>101</v>
      </c>
      <c r="H36" s="33">
        <f>142+54</f>
        <v>196</v>
      </c>
      <c r="I36" s="33">
        <v>92</v>
      </c>
      <c r="J36" s="33">
        <f>206+44</f>
        <v>250</v>
      </c>
      <c r="K36" s="33">
        <v>160</v>
      </c>
      <c r="L36" s="33">
        <v>78</v>
      </c>
      <c r="M36" s="32">
        <v>42</v>
      </c>
      <c r="N36" s="50">
        <f>16+54</f>
        <v>70</v>
      </c>
      <c r="O36" s="10">
        <f t="shared" si="7"/>
        <v>1278</v>
      </c>
      <c r="P36" s="23"/>
    </row>
    <row r="37" spans="2:19" ht="15.75" thickBot="1" x14ac:dyDescent="0.3">
      <c r="B37" s="8" t="s">
        <v>2</v>
      </c>
      <c r="C37" s="36">
        <v>0</v>
      </c>
      <c r="D37" s="36">
        <v>0</v>
      </c>
      <c r="E37" s="36">
        <v>0</v>
      </c>
      <c r="F37" s="36">
        <v>11</v>
      </c>
      <c r="G37" s="36">
        <v>30</v>
      </c>
      <c r="H37" s="36">
        <f>4+2+1+18+32+5+5</f>
        <v>67</v>
      </c>
      <c r="I37" s="36">
        <v>45</v>
      </c>
      <c r="J37" s="36">
        <v>43</v>
      </c>
      <c r="K37" s="36">
        <v>82</v>
      </c>
      <c r="L37" s="36">
        <v>57</v>
      </c>
      <c r="M37" s="36">
        <v>81</v>
      </c>
      <c r="N37" s="37">
        <f>3+2+5+4+2</f>
        <v>16</v>
      </c>
      <c r="O37" s="10">
        <f t="shared" si="7"/>
        <v>432</v>
      </c>
      <c r="P37" s="23"/>
    </row>
    <row r="38" spans="2:19" ht="15.75" thickBot="1" x14ac:dyDescent="0.3">
      <c r="B38" s="11" t="s">
        <v>5</v>
      </c>
      <c r="C38" s="38">
        <f>SUM(C34:C37)</f>
        <v>616</v>
      </c>
      <c r="D38" s="38">
        <f t="shared" ref="D38:G38" si="8">SUM(D34:D37)</f>
        <v>726</v>
      </c>
      <c r="E38" s="38">
        <f t="shared" si="8"/>
        <v>977</v>
      </c>
      <c r="F38" s="38">
        <f t="shared" si="8"/>
        <v>1152</v>
      </c>
      <c r="G38" s="38">
        <f t="shared" si="8"/>
        <v>867</v>
      </c>
      <c r="H38" s="38">
        <f t="shared" ref="H38:L38" si="9">SUM(H34:H37)</f>
        <v>803</v>
      </c>
      <c r="I38" s="38">
        <f t="shared" si="9"/>
        <v>661</v>
      </c>
      <c r="J38" s="38">
        <f t="shared" si="9"/>
        <v>951</v>
      </c>
      <c r="K38" s="38">
        <f t="shared" si="9"/>
        <v>898</v>
      </c>
      <c r="L38" s="38">
        <f t="shared" si="9"/>
        <v>831</v>
      </c>
      <c r="M38" s="38">
        <f t="shared" ref="M38" si="10">SUM(M34:M37)</f>
        <v>813</v>
      </c>
      <c r="N38" s="38">
        <f t="shared" ref="N38" si="11">SUM(N34:N37)</f>
        <v>574</v>
      </c>
      <c r="O38" s="14">
        <f>SUM(C38:N38)</f>
        <v>9869</v>
      </c>
      <c r="P38" s="23"/>
    </row>
    <row r="39" spans="2:19" ht="15.75" thickBot="1" x14ac:dyDescent="0.3">
      <c r="B39" s="7" t="s">
        <v>7</v>
      </c>
      <c r="C39" s="40">
        <v>26790</v>
      </c>
      <c r="D39" s="40">
        <v>30840</v>
      </c>
      <c r="E39" s="40">
        <v>42060</v>
      </c>
      <c r="F39" s="40">
        <v>46500</v>
      </c>
      <c r="G39" s="40">
        <v>34230</v>
      </c>
      <c r="H39" s="40">
        <v>30510</v>
      </c>
      <c r="I39" s="40">
        <v>26490</v>
      </c>
      <c r="J39" s="40">
        <v>37830</v>
      </c>
      <c r="K39" s="40">
        <v>36480</v>
      </c>
      <c r="L39" s="40">
        <v>34620</v>
      </c>
      <c r="M39" s="40">
        <v>34500</v>
      </c>
      <c r="N39" s="40">
        <v>24420</v>
      </c>
      <c r="O39" s="20">
        <f>SUM(C39:N39)</f>
        <v>405270</v>
      </c>
      <c r="P39" s="23"/>
    </row>
    <row r="40" spans="2:19" ht="15.75" thickBot="1" x14ac:dyDescent="0.3">
      <c r="B40" s="5" t="s">
        <v>18</v>
      </c>
      <c r="C40" s="44">
        <v>7227.32</v>
      </c>
      <c r="D40" s="44">
        <v>7560</v>
      </c>
      <c r="E40" s="44">
        <v>9000</v>
      </c>
      <c r="F40" s="44">
        <v>11421.16</v>
      </c>
      <c r="G40" s="44">
        <v>6990</v>
      </c>
      <c r="H40" s="44">
        <v>7980</v>
      </c>
      <c r="I40" s="44">
        <v>5280</v>
      </c>
      <c r="J40" s="44">
        <v>9960</v>
      </c>
      <c r="K40" s="44">
        <v>9000</v>
      </c>
      <c r="L40" s="44">
        <v>7260</v>
      </c>
      <c r="M40" s="44">
        <v>6772.32</v>
      </c>
      <c r="N40" s="44">
        <v>4340</v>
      </c>
      <c r="O40" s="21">
        <f>SUM(C40:N40)</f>
        <v>92790.799999999988</v>
      </c>
      <c r="P40" s="24">
        <f>O40/O39</f>
        <v>0.22896044612233818</v>
      </c>
    </row>
    <row r="41" spans="2:19" ht="15.75" thickBot="1" x14ac:dyDescent="0.3">
      <c r="B41" s="6" t="s">
        <v>9</v>
      </c>
      <c r="C41" s="48">
        <v>18395.04</v>
      </c>
      <c r="D41" s="48">
        <v>21191.06</v>
      </c>
      <c r="E41" s="48">
        <v>31547.84</v>
      </c>
      <c r="F41" s="48">
        <v>33779.199999999997</v>
      </c>
      <c r="G41" s="48">
        <v>25096.53</v>
      </c>
      <c r="H41" s="48">
        <v>21676.52</v>
      </c>
      <c r="I41" s="48">
        <v>20008.84</v>
      </c>
      <c r="J41" s="48">
        <v>26766.79</v>
      </c>
      <c r="K41" s="48">
        <v>25976.02</v>
      </c>
      <c r="L41" s="48">
        <v>25086.36</v>
      </c>
      <c r="M41" s="48">
        <v>25132.91</v>
      </c>
      <c r="N41" s="48">
        <v>19071.439999999999</v>
      </c>
      <c r="O41" s="21">
        <f>SUM(C41:N41)</f>
        <v>293728.55</v>
      </c>
      <c r="P41" s="24">
        <f>O41/O39</f>
        <v>0.72477249734744731</v>
      </c>
      <c r="R41" s="2"/>
    </row>
    <row r="42" spans="2:19" ht="15.75" thickBot="1" x14ac:dyDescent="0.3"/>
    <row r="43" spans="2:19" ht="15.75" thickBot="1" x14ac:dyDescent="0.3">
      <c r="B43" s="11"/>
      <c r="C43" s="27">
        <v>43831</v>
      </c>
      <c r="D43" s="27">
        <v>43862</v>
      </c>
      <c r="E43" s="27">
        <v>43891</v>
      </c>
      <c r="F43" s="27">
        <v>43922</v>
      </c>
      <c r="G43" s="27">
        <v>43952</v>
      </c>
      <c r="H43" s="27">
        <v>43983</v>
      </c>
      <c r="I43" s="27">
        <v>44013</v>
      </c>
      <c r="J43" s="27">
        <v>44044</v>
      </c>
      <c r="K43" s="27">
        <v>44075</v>
      </c>
      <c r="L43" s="27">
        <v>44105</v>
      </c>
      <c r="M43" s="27">
        <v>44136</v>
      </c>
      <c r="N43" s="27">
        <v>44166</v>
      </c>
      <c r="O43" s="12" t="s">
        <v>27</v>
      </c>
      <c r="P43" s="22"/>
    </row>
    <row r="44" spans="2:19" x14ac:dyDescent="0.25">
      <c r="B44" s="7" t="s">
        <v>0</v>
      </c>
      <c r="C44" s="30">
        <v>460</v>
      </c>
      <c r="D44" s="30">
        <v>697</v>
      </c>
      <c r="E44" s="30">
        <v>574</v>
      </c>
      <c r="F44" s="30">
        <v>0</v>
      </c>
      <c r="G44" s="30">
        <v>0</v>
      </c>
      <c r="H44" s="30">
        <v>2</v>
      </c>
      <c r="I44" s="30">
        <v>364</v>
      </c>
      <c r="J44" s="30">
        <v>451</v>
      </c>
      <c r="K44" s="30">
        <v>554</v>
      </c>
      <c r="L44" s="30">
        <v>561</v>
      </c>
      <c r="M44" s="29">
        <v>698</v>
      </c>
      <c r="N44" s="49">
        <v>321</v>
      </c>
      <c r="O44" s="10">
        <f>SUM(C44:N44)</f>
        <v>4682</v>
      </c>
      <c r="P44" s="23"/>
      <c r="R44" s="2"/>
    </row>
    <row r="45" spans="2:19" x14ac:dyDescent="0.25">
      <c r="B45" s="3" t="s">
        <v>1</v>
      </c>
      <c r="C45" s="33">
        <v>99</v>
      </c>
      <c r="D45" s="33">
        <f>119</f>
        <v>119</v>
      </c>
      <c r="E45" s="33">
        <v>139</v>
      </c>
      <c r="F45" s="33">
        <v>0</v>
      </c>
      <c r="G45" s="33">
        <v>0</v>
      </c>
      <c r="H45" s="33">
        <v>16</v>
      </c>
      <c r="I45" s="33">
        <v>228</v>
      </c>
      <c r="J45" s="33">
        <v>318</v>
      </c>
      <c r="K45" s="33">
        <f>293</f>
        <v>293</v>
      </c>
      <c r="L45" s="33">
        <v>193</v>
      </c>
      <c r="M45" s="32">
        <v>145</v>
      </c>
      <c r="N45" s="50">
        <v>123</v>
      </c>
      <c r="O45" s="10">
        <f t="shared" ref="O45:O51" si="12">SUM(C45:N45)</f>
        <v>1673</v>
      </c>
      <c r="P45" s="23"/>
      <c r="R45" s="2"/>
    </row>
    <row r="46" spans="2:19" x14ac:dyDescent="0.25">
      <c r="B46" s="3" t="s">
        <v>6</v>
      </c>
      <c r="C46" s="33">
        <v>86</v>
      </c>
      <c r="D46" s="33">
        <f>35+143</f>
        <v>178</v>
      </c>
      <c r="E46" s="33">
        <f>50+66</f>
        <v>116</v>
      </c>
      <c r="F46" s="33">
        <v>0</v>
      </c>
      <c r="G46" s="33">
        <v>0</v>
      </c>
      <c r="H46" s="33">
        <v>2</v>
      </c>
      <c r="I46" s="33">
        <f>142+161</f>
        <v>303</v>
      </c>
      <c r="J46" s="33">
        <f>380+480</f>
        <v>860</v>
      </c>
      <c r="K46" s="33">
        <f>287+329</f>
        <v>616</v>
      </c>
      <c r="L46" s="33">
        <f>93+312</f>
        <v>405</v>
      </c>
      <c r="M46" s="32">
        <f>23+86</f>
        <v>109</v>
      </c>
      <c r="N46" s="50">
        <f>11+98</f>
        <v>109</v>
      </c>
      <c r="O46" s="10">
        <f t="shared" si="12"/>
        <v>2784</v>
      </c>
      <c r="P46" s="23"/>
      <c r="R46" s="2"/>
    </row>
    <row r="47" spans="2:19" x14ac:dyDescent="0.25">
      <c r="B47" s="8" t="s">
        <v>20</v>
      </c>
      <c r="C47" s="36">
        <v>27</v>
      </c>
      <c r="D47" s="36">
        <v>44</v>
      </c>
      <c r="E47" s="36">
        <v>33</v>
      </c>
      <c r="F47" s="36">
        <v>0</v>
      </c>
      <c r="G47" s="36">
        <v>0</v>
      </c>
      <c r="H47" s="36">
        <v>3</v>
      </c>
      <c r="I47" s="36">
        <v>10</v>
      </c>
      <c r="J47" s="36">
        <v>18</v>
      </c>
      <c r="K47" s="36">
        <v>10</v>
      </c>
      <c r="L47" s="36">
        <v>6</v>
      </c>
      <c r="M47" s="35">
        <v>11</v>
      </c>
      <c r="N47" s="64">
        <v>3</v>
      </c>
      <c r="O47" s="10">
        <f t="shared" si="12"/>
        <v>165</v>
      </c>
      <c r="P47" s="23"/>
      <c r="R47" s="2"/>
    </row>
    <row r="48" spans="2:19" x14ac:dyDescent="0.25">
      <c r="B48" s="8" t="s">
        <v>21</v>
      </c>
      <c r="C48" s="36">
        <v>34</v>
      </c>
      <c r="D48" s="36">
        <v>38</v>
      </c>
      <c r="E48" s="36">
        <v>10</v>
      </c>
      <c r="F48" s="36">
        <v>0</v>
      </c>
      <c r="G48" s="36">
        <v>0</v>
      </c>
      <c r="H48" s="36">
        <v>0</v>
      </c>
      <c r="I48" s="36">
        <v>11</v>
      </c>
      <c r="J48" s="36">
        <v>17</v>
      </c>
      <c r="K48" s="36">
        <v>4</v>
      </c>
      <c r="L48" s="36">
        <v>13</v>
      </c>
      <c r="M48" s="35">
        <v>15</v>
      </c>
      <c r="N48" s="64">
        <v>5</v>
      </c>
      <c r="O48" s="10">
        <f t="shared" si="12"/>
        <v>147</v>
      </c>
      <c r="P48" s="23"/>
      <c r="R48" s="2"/>
    </row>
    <row r="49" spans="2:18" x14ac:dyDescent="0.25">
      <c r="B49" s="8" t="s">
        <v>22</v>
      </c>
      <c r="C49" s="36">
        <v>6</v>
      </c>
      <c r="D49" s="36">
        <v>12</v>
      </c>
      <c r="E49" s="36">
        <v>35</v>
      </c>
      <c r="F49" s="36">
        <v>0</v>
      </c>
      <c r="G49" s="36">
        <v>0</v>
      </c>
      <c r="H49" s="36">
        <v>0</v>
      </c>
      <c r="I49" s="36">
        <v>13</v>
      </c>
      <c r="J49" s="36">
        <v>3</v>
      </c>
      <c r="K49" s="36">
        <v>2</v>
      </c>
      <c r="L49" s="36">
        <v>1</v>
      </c>
      <c r="M49" s="35">
        <v>23</v>
      </c>
      <c r="N49" s="64">
        <v>0</v>
      </c>
      <c r="O49" s="10">
        <f t="shared" si="12"/>
        <v>95</v>
      </c>
      <c r="P49" s="23"/>
      <c r="R49" s="2"/>
    </row>
    <row r="50" spans="2:18" x14ac:dyDescent="0.25">
      <c r="B50" s="8" t="s">
        <v>17</v>
      </c>
      <c r="C50" s="36">
        <v>0</v>
      </c>
      <c r="D50" s="36">
        <v>53</v>
      </c>
      <c r="E50" s="36">
        <v>30</v>
      </c>
      <c r="F50" s="36">
        <v>0</v>
      </c>
      <c r="G50" s="36">
        <v>0</v>
      </c>
      <c r="H50" s="36">
        <v>0</v>
      </c>
      <c r="I50" s="36">
        <v>39</v>
      </c>
      <c r="J50" s="36">
        <v>42</v>
      </c>
      <c r="K50" s="36">
        <v>14</v>
      </c>
      <c r="L50" s="36">
        <v>19</v>
      </c>
      <c r="M50" s="35">
        <v>9</v>
      </c>
      <c r="N50" s="64">
        <v>18</v>
      </c>
      <c r="O50" s="10">
        <f t="shared" si="12"/>
        <v>224</v>
      </c>
      <c r="P50" s="23"/>
      <c r="R50" s="2"/>
    </row>
    <row r="51" spans="2:18" ht="15.75" thickBot="1" x14ac:dyDescent="0.3">
      <c r="B51" s="8" t="s">
        <v>2</v>
      </c>
      <c r="C51" s="36">
        <v>0</v>
      </c>
      <c r="D51" s="36">
        <f>10+8+3</f>
        <v>21</v>
      </c>
      <c r="E51" s="36">
        <f>13+2+1+3+2+1+3</f>
        <v>25</v>
      </c>
      <c r="F51" s="36">
        <v>0</v>
      </c>
      <c r="G51" s="36">
        <v>0</v>
      </c>
      <c r="H51" s="36">
        <v>0</v>
      </c>
      <c r="I51" s="36">
        <f>2+1+1</f>
        <v>4</v>
      </c>
      <c r="J51" s="36">
        <f>2+39</f>
        <v>41</v>
      </c>
      <c r="K51" s="36">
        <f>22+1</f>
        <v>23</v>
      </c>
      <c r="L51" s="36">
        <f>11+4+1</f>
        <v>16</v>
      </c>
      <c r="M51" s="36">
        <f>2+3+1</f>
        <v>6</v>
      </c>
      <c r="N51" s="37">
        <f>2+1</f>
        <v>3</v>
      </c>
      <c r="O51" s="10">
        <f t="shared" si="12"/>
        <v>139</v>
      </c>
      <c r="P51" s="23"/>
      <c r="R51" s="2"/>
    </row>
    <row r="52" spans="2:18" ht="15.75" thickBot="1" x14ac:dyDescent="0.3">
      <c r="B52" s="11" t="s">
        <v>5</v>
      </c>
      <c r="C52" s="38">
        <f>SUM(C44:C51)</f>
        <v>712</v>
      </c>
      <c r="D52" s="38">
        <f t="shared" ref="D52:N52" si="13">SUM(D44:D51)</f>
        <v>1162</v>
      </c>
      <c r="E52" s="38">
        <f t="shared" si="13"/>
        <v>962</v>
      </c>
      <c r="F52" s="38">
        <f t="shared" si="13"/>
        <v>0</v>
      </c>
      <c r="G52" s="38">
        <f t="shared" ref="G52" si="14">SUM(G44:G51)</f>
        <v>0</v>
      </c>
      <c r="H52" s="38">
        <f t="shared" si="13"/>
        <v>23</v>
      </c>
      <c r="I52" s="38">
        <f t="shared" si="13"/>
        <v>972</v>
      </c>
      <c r="J52" s="38">
        <f t="shared" si="13"/>
        <v>1750</v>
      </c>
      <c r="K52" s="38">
        <f t="shared" si="13"/>
        <v>1516</v>
      </c>
      <c r="L52" s="38">
        <f t="shared" si="13"/>
        <v>1214</v>
      </c>
      <c r="M52" s="38">
        <f t="shared" si="13"/>
        <v>1016</v>
      </c>
      <c r="N52" s="38">
        <f t="shared" si="13"/>
        <v>582</v>
      </c>
      <c r="O52" s="14">
        <f>SUM(C52:N52)</f>
        <v>9909</v>
      </c>
      <c r="P52" s="23"/>
      <c r="R52" s="2"/>
    </row>
    <row r="53" spans="2:18" ht="15.75" thickBot="1" x14ac:dyDescent="0.3">
      <c r="B53" s="7" t="s">
        <v>7</v>
      </c>
      <c r="C53" s="41">
        <v>29220</v>
      </c>
      <c r="D53" s="41">
        <v>48870</v>
      </c>
      <c r="E53" s="41">
        <v>39960</v>
      </c>
      <c r="F53" s="41">
        <v>0</v>
      </c>
      <c r="G53" s="41">
        <v>0</v>
      </c>
      <c r="H53" s="41">
        <v>30</v>
      </c>
      <c r="I53" s="41">
        <v>37590</v>
      </c>
      <c r="J53" s="41">
        <v>66060</v>
      </c>
      <c r="K53" s="41">
        <v>58680</v>
      </c>
      <c r="L53" s="41">
        <v>47850</v>
      </c>
      <c r="M53" s="41">
        <v>44730</v>
      </c>
      <c r="N53" s="41">
        <v>25020</v>
      </c>
      <c r="O53" s="20">
        <f>SUM(C53:N53)</f>
        <v>398010</v>
      </c>
      <c r="P53" s="23"/>
    </row>
    <row r="54" spans="2:18" ht="15.75" thickBot="1" x14ac:dyDescent="0.3">
      <c r="B54" s="5" t="s">
        <v>18</v>
      </c>
      <c r="C54" s="68">
        <v>4920</v>
      </c>
      <c r="D54" s="68">
        <v>10650</v>
      </c>
      <c r="E54" s="68">
        <v>7871.16</v>
      </c>
      <c r="F54" s="68">
        <v>0</v>
      </c>
      <c r="G54" s="68">
        <v>0</v>
      </c>
      <c r="H54" s="68">
        <v>30</v>
      </c>
      <c r="I54" s="68">
        <v>6570</v>
      </c>
      <c r="J54" s="68">
        <v>11382.65</v>
      </c>
      <c r="K54" s="68">
        <v>8760</v>
      </c>
      <c r="L54" s="68">
        <v>8680</v>
      </c>
      <c r="M54" s="68">
        <v>7804</v>
      </c>
      <c r="N54" s="68">
        <v>3750</v>
      </c>
      <c r="O54" s="21">
        <f>SUM(C54:N54)</f>
        <v>70417.81</v>
      </c>
      <c r="P54" s="24">
        <f>O54/O53</f>
        <v>0.1769247255094093</v>
      </c>
    </row>
    <row r="55" spans="2:18" ht="15.75" thickBot="1" x14ac:dyDescent="0.3">
      <c r="B55" s="6" t="s">
        <v>9</v>
      </c>
      <c r="C55" s="69">
        <v>21799.33</v>
      </c>
      <c r="D55" s="69">
        <v>34877.81</v>
      </c>
      <c r="E55" s="69">
        <v>28865.42</v>
      </c>
      <c r="F55" s="69">
        <v>0</v>
      </c>
      <c r="G55" s="69">
        <v>0</v>
      </c>
      <c r="H55" s="69">
        <v>0</v>
      </c>
      <c r="I55" s="69">
        <v>28486.9</v>
      </c>
      <c r="J55" s="69">
        <v>50033.49</v>
      </c>
      <c r="K55" s="69">
        <v>47231.71</v>
      </c>
      <c r="L55" s="69">
        <v>36558.879999999997</v>
      </c>
      <c r="M55" s="69">
        <v>31627.84</v>
      </c>
      <c r="N55" s="69">
        <v>18277.27</v>
      </c>
      <c r="O55" s="21">
        <f>SUM(C55:N55)</f>
        <v>297758.65000000002</v>
      </c>
      <c r="P55" s="24">
        <f>O55/O53</f>
        <v>0.74811851461018575</v>
      </c>
    </row>
    <row r="56" spans="2:18" ht="15.75" thickBot="1" x14ac:dyDescent="0.3"/>
    <row r="57" spans="2:18" ht="15.75" thickBot="1" x14ac:dyDescent="0.3">
      <c r="B57" s="11"/>
      <c r="C57" s="27">
        <v>44197</v>
      </c>
      <c r="D57" s="27">
        <v>44228</v>
      </c>
      <c r="E57" s="27">
        <v>44256</v>
      </c>
      <c r="F57" s="27">
        <v>44287</v>
      </c>
      <c r="G57" s="27">
        <v>44317</v>
      </c>
      <c r="H57" s="27">
        <v>44348</v>
      </c>
      <c r="I57" s="27">
        <v>44378</v>
      </c>
      <c r="J57" s="27">
        <v>44409</v>
      </c>
      <c r="K57" s="27">
        <v>44440</v>
      </c>
      <c r="L57" s="27">
        <v>44470</v>
      </c>
      <c r="M57" s="27">
        <v>44501</v>
      </c>
      <c r="N57" s="27">
        <v>44531</v>
      </c>
      <c r="O57" s="12" t="s">
        <v>28</v>
      </c>
      <c r="P57" s="22"/>
    </row>
    <row r="58" spans="2:18" x14ac:dyDescent="0.25">
      <c r="B58" s="7" t="s">
        <v>0</v>
      </c>
      <c r="C58" s="30">
        <v>161</v>
      </c>
      <c r="D58" s="30">
        <v>186</v>
      </c>
      <c r="E58" s="30">
        <v>465</v>
      </c>
      <c r="F58" s="30">
        <v>465</v>
      </c>
      <c r="G58" s="30">
        <v>499</v>
      </c>
      <c r="H58" s="30">
        <v>621</v>
      </c>
      <c r="I58" s="30">
        <v>508</v>
      </c>
      <c r="J58" s="30">
        <v>721</v>
      </c>
      <c r="K58" s="30">
        <v>580</v>
      </c>
      <c r="L58" s="30">
        <v>732</v>
      </c>
      <c r="M58" s="29">
        <v>689</v>
      </c>
      <c r="N58" s="49">
        <v>385</v>
      </c>
      <c r="O58" s="10">
        <f>SUM(C58:N58)</f>
        <v>6012</v>
      </c>
      <c r="P58" s="23"/>
    </row>
    <row r="59" spans="2:18" x14ac:dyDescent="0.25">
      <c r="B59" s="3" t="s">
        <v>1</v>
      </c>
      <c r="C59" s="33">
        <v>23</v>
      </c>
      <c r="D59" s="33">
        <v>42</v>
      </c>
      <c r="E59" s="33">
        <v>37</v>
      </c>
      <c r="F59" s="33">
        <v>102</v>
      </c>
      <c r="G59" s="33">
        <v>282</v>
      </c>
      <c r="H59" s="33">
        <v>0</v>
      </c>
      <c r="I59" s="33">
        <v>146</v>
      </c>
      <c r="J59" s="33">
        <v>266</v>
      </c>
      <c r="K59" s="33">
        <v>184</v>
      </c>
      <c r="L59" s="33">
        <v>260</v>
      </c>
      <c r="M59" s="32">
        <v>160</v>
      </c>
      <c r="N59" s="50">
        <v>130</v>
      </c>
      <c r="O59" s="10">
        <f t="shared" ref="O59:O65" si="15">SUM(C59:N59)</f>
        <v>1632</v>
      </c>
      <c r="P59" s="23"/>
    </row>
    <row r="60" spans="2:18" x14ac:dyDescent="0.25">
      <c r="B60" s="3" t="s">
        <v>6</v>
      </c>
      <c r="C60" s="33">
        <f>7+10</f>
        <v>17</v>
      </c>
      <c r="D60" s="33">
        <v>1</v>
      </c>
      <c r="E60" s="33">
        <f>7+14</f>
        <v>21</v>
      </c>
      <c r="F60" s="33">
        <v>110</v>
      </c>
      <c r="G60" s="33">
        <f>146+127</f>
        <v>273</v>
      </c>
      <c r="H60" s="33">
        <v>442</v>
      </c>
      <c r="I60" s="33">
        <v>469</v>
      </c>
      <c r="J60" s="33">
        <v>469</v>
      </c>
      <c r="K60" s="33">
        <v>390</v>
      </c>
      <c r="L60" s="33">
        <v>408</v>
      </c>
      <c r="M60" s="32">
        <v>125</v>
      </c>
      <c r="N60" s="50">
        <v>72</v>
      </c>
      <c r="O60" s="10">
        <f t="shared" si="15"/>
        <v>2797</v>
      </c>
      <c r="P60" s="23"/>
    </row>
    <row r="61" spans="2:18" x14ac:dyDescent="0.25">
      <c r="B61" s="8" t="s">
        <v>20</v>
      </c>
      <c r="C61" s="36">
        <v>0</v>
      </c>
      <c r="D61" s="36">
        <v>2</v>
      </c>
      <c r="E61" s="36">
        <v>8</v>
      </c>
      <c r="F61" s="36">
        <v>13</v>
      </c>
      <c r="G61" s="36">
        <v>17</v>
      </c>
      <c r="H61" s="36">
        <v>7</v>
      </c>
      <c r="I61" s="36">
        <v>4</v>
      </c>
      <c r="J61" s="36">
        <v>3</v>
      </c>
      <c r="K61" s="36">
        <v>6</v>
      </c>
      <c r="L61" s="36">
        <v>5</v>
      </c>
      <c r="M61" s="35">
        <v>9</v>
      </c>
      <c r="N61" s="64">
        <v>10</v>
      </c>
      <c r="O61" s="10">
        <f t="shared" si="15"/>
        <v>84</v>
      </c>
      <c r="P61" s="23"/>
    </row>
    <row r="62" spans="2:18" x14ac:dyDescent="0.25">
      <c r="B62" s="8" t="s">
        <v>21</v>
      </c>
      <c r="C62" s="36">
        <v>0</v>
      </c>
      <c r="D62" s="36">
        <v>0</v>
      </c>
      <c r="E62" s="36">
        <v>2</v>
      </c>
      <c r="F62" s="36">
        <v>14</v>
      </c>
      <c r="G62" s="36">
        <v>11</v>
      </c>
      <c r="H62" s="36">
        <v>12</v>
      </c>
      <c r="I62" s="36">
        <v>3</v>
      </c>
      <c r="J62" s="36">
        <v>21</v>
      </c>
      <c r="K62" s="36">
        <v>6</v>
      </c>
      <c r="L62" s="36">
        <v>13</v>
      </c>
      <c r="M62" s="35">
        <v>9</v>
      </c>
      <c r="N62" s="64">
        <v>5</v>
      </c>
      <c r="O62" s="10">
        <f t="shared" si="15"/>
        <v>96</v>
      </c>
      <c r="P62" s="23"/>
    </row>
    <row r="63" spans="2:18" x14ac:dyDescent="0.25">
      <c r="B63" s="8" t="s">
        <v>22</v>
      </c>
      <c r="C63" s="36">
        <v>0</v>
      </c>
      <c r="D63" s="36">
        <v>5</v>
      </c>
      <c r="E63" s="36">
        <v>0</v>
      </c>
      <c r="F63" s="36">
        <v>0</v>
      </c>
      <c r="G63" s="36">
        <v>0</v>
      </c>
      <c r="H63" s="36">
        <v>0</v>
      </c>
      <c r="I63" s="36">
        <v>2</v>
      </c>
      <c r="J63" s="36">
        <v>16</v>
      </c>
      <c r="K63" s="36">
        <v>4</v>
      </c>
      <c r="L63" s="36">
        <v>6</v>
      </c>
      <c r="M63" s="35">
        <v>5</v>
      </c>
      <c r="N63" s="64">
        <v>5</v>
      </c>
      <c r="O63" s="10">
        <f t="shared" si="15"/>
        <v>43</v>
      </c>
      <c r="P63" s="23"/>
    </row>
    <row r="64" spans="2:18" x14ac:dyDescent="0.25">
      <c r="B64" s="8" t="s">
        <v>17</v>
      </c>
      <c r="C64" s="36">
        <v>15</v>
      </c>
      <c r="D64" s="36">
        <v>7</v>
      </c>
      <c r="E64" s="36">
        <v>0</v>
      </c>
      <c r="F64" s="36">
        <v>0</v>
      </c>
      <c r="G64" s="36">
        <v>0</v>
      </c>
      <c r="H64" s="36">
        <v>23</v>
      </c>
      <c r="I64" s="36">
        <v>38</v>
      </c>
      <c r="J64" s="36">
        <v>1</v>
      </c>
      <c r="K64" s="36">
        <v>0</v>
      </c>
      <c r="L64" s="36">
        <v>0</v>
      </c>
      <c r="M64" s="35">
        <v>0</v>
      </c>
      <c r="N64" s="64">
        <v>0</v>
      </c>
      <c r="O64" s="10">
        <f t="shared" si="15"/>
        <v>84</v>
      </c>
      <c r="P64" s="23"/>
    </row>
    <row r="65" spans="2:16" ht="15.75" thickBot="1" x14ac:dyDescent="0.3">
      <c r="B65" s="8" t="s">
        <v>2</v>
      </c>
      <c r="C65" s="36">
        <v>0</v>
      </c>
      <c r="D65" s="36">
        <v>0</v>
      </c>
      <c r="E65" s="36">
        <f>1+1+1+2</f>
        <v>5</v>
      </c>
      <c r="F65" s="36">
        <v>4</v>
      </c>
      <c r="G65" s="36">
        <f>2+2+1</f>
        <v>5</v>
      </c>
      <c r="H65" s="36">
        <v>277</v>
      </c>
      <c r="I65" s="36">
        <v>112</v>
      </c>
      <c r="J65" s="36">
        <v>93</v>
      </c>
      <c r="K65" s="36">
        <v>59</v>
      </c>
      <c r="L65" s="36">
        <v>3</v>
      </c>
      <c r="M65" s="36">
        <v>4</v>
      </c>
      <c r="N65" s="37">
        <v>1</v>
      </c>
      <c r="O65" s="10">
        <f t="shared" si="15"/>
        <v>563</v>
      </c>
      <c r="P65" s="23"/>
    </row>
    <row r="66" spans="2:16" ht="15.75" thickBot="1" x14ac:dyDescent="0.3">
      <c r="B66" s="11" t="s">
        <v>5</v>
      </c>
      <c r="C66" s="38">
        <f>SUM(C58:C65)</f>
        <v>216</v>
      </c>
      <c r="D66" s="38">
        <f t="shared" ref="D66:N66" si="16">SUM(D58:D65)</f>
        <v>243</v>
      </c>
      <c r="E66" s="38">
        <f t="shared" si="16"/>
        <v>538</v>
      </c>
      <c r="F66" s="38">
        <f t="shared" si="16"/>
        <v>708</v>
      </c>
      <c r="G66" s="38">
        <f t="shared" si="16"/>
        <v>1087</v>
      </c>
      <c r="H66" s="38">
        <f t="shared" si="16"/>
        <v>1382</v>
      </c>
      <c r="I66" s="38">
        <f t="shared" si="16"/>
        <v>1282</v>
      </c>
      <c r="J66" s="38">
        <f t="shared" si="16"/>
        <v>1590</v>
      </c>
      <c r="K66" s="38">
        <f t="shared" si="16"/>
        <v>1229</v>
      </c>
      <c r="L66" s="38">
        <f t="shared" si="16"/>
        <v>1427</v>
      </c>
      <c r="M66" s="38">
        <f t="shared" si="16"/>
        <v>1001</v>
      </c>
      <c r="N66" s="38">
        <f t="shared" si="16"/>
        <v>608</v>
      </c>
      <c r="O66" s="14">
        <f>SUM(C66:N66)</f>
        <v>11311</v>
      </c>
      <c r="P66" s="23"/>
    </row>
    <row r="67" spans="2:16" ht="15.75" thickBot="1" x14ac:dyDescent="0.3">
      <c r="B67" s="7" t="s">
        <v>7</v>
      </c>
      <c r="C67" s="41">
        <v>8790</v>
      </c>
      <c r="D67" s="41">
        <v>9570</v>
      </c>
      <c r="E67" s="41">
        <v>23940</v>
      </c>
      <c r="F67" s="41">
        <v>28500</v>
      </c>
      <c r="G67" s="41">
        <v>42750</v>
      </c>
      <c r="H67" s="41">
        <v>53970</v>
      </c>
      <c r="I67" s="41">
        <v>49140</v>
      </c>
      <c r="J67" s="41">
        <v>60390</v>
      </c>
      <c r="K67" s="41">
        <v>47910</v>
      </c>
      <c r="L67" s="41">
        <v>56970</v>
      </c>
      <c r="M67" s="41">
        <v>41130</v>
      </c>
      <c r="N67" s="41">
        <v>26460</v>
      </c>
      <c r="O67" s="20">
        <f>SUM(C67:N67)</f>
        <v>449520</v>
      </c>
      <c r="P67" s="23"/>
    </row>
    <row r="68" spans="2:16" ht="15.75" thickBot="1" x14ac:dyDescent="0.3">
      <c r="B68" s="5" t="s">
        <v>18</v>
      </c>
      <c r="C68" s="68">
        <v>1811.16</v>
      </c>
      <c r="D68" s="68">
        <v>1590.52</v>
      </c>
      <c r="E68" s="68">
        <v>3870</v>
      </c>
      <c r="F68" s="68">
        <v>6136.03</v>
      </c>
      <c r="G68" s="68">
        <v>7200</v>
      </c>
      <c r="H68" s="68">
        <v>9180</v>
      </c>
      <c r="I68" s="68">
        <v>7920</v>
      </c>
      <c r="J68" s="68">
        <v>9210</v>
      </c>
      <c r="K68" s="68">
        <v>7500</v>
      </c>
      <c r="L68" s="68">
        <v>11070</v>
      </c>
      <c r="M68" s="68">
        <v>6900</v>
      </c>
      <c r="N68" s="68">
        <v>4320</v>
      </c>
      <c r="O68" s="21">
        <f>SUM(C68:N68)</f>
        <v>76707.709999999992</v>
      </c>
      <c r="P68" s="24">
        <f>O68/O67</f>
        <v>0.17064359761523401</v>
      </c>
    </row>
    <row r="69" spans="2:16" ht="15.75" thickBot="1" x14ac:dyDescent="0.3">
      <c r="B69" s="6" t="s">
        <v>9</v>
      </c>
      <c r="C69" s="69">
        <v>6100.71</v>
      </c>
      <c r="D69" s="69">
        <v>6989.48</v>
      </c>
      <c r="E69" s="69">
        <v>15967.94</v>
      </c>
      <c r="F69" s="69">
        <v>19307.939999999999</v>
      </c>
      <c r="G69" s="69">
        <v>32187.94</v>
      </c>
      <c r="H69" s="69">
        <v>41120.74</v>
      </c>
      <c r="I69" s="69">
        <v>37927.870000000003</v>
      </c>
      <c r="J69" s="69">
        <v>47454.16</v>
      </c>
      <c r="K69" s="69">
        <v>37379.269999999997</v>
      </c>
      <c r="L69" s="69">
        <v>41810.54</v>
      </c>
      <c r="M69" s="69">
        <v>31194.54</v>
      </c>
      <c r="N69" s="69">
        <v>19287.78</v>
      </c>
      <c r="O69" s="67">
        <f>SUM(C69:N69)</f>
        <v>336728.90999999992</v>
      </c>
      <c r="P69" s="24">
        <f>O69/O67</f>
        <v>0.74908549119060308</v>
      </c>
    </row>
    <row r="70" spans="2:16" ht="15.75" thickBot="1" x14ac:dyDescent="0.3"/>
    <row r="71" spans="2:16" ht="15.75" thickBot="1" x14ac:dyDescent="0.3">
      <c r="B71" s="11"/>
      <c r="C71" s="27">
        <v>44562</v>
      </c>
      <c r="D71" s="27">
        <v>44593</v>
      </c>
      <c r="E71" s="27">
        <v>44621</v>
      </c>
      <c r="F71" s="27">
        <v>44652</v>
      </c>
      <c r="G71" s="27">
        <v>44682</v>
      </c>
      <c r="H71" s="27">
        <v>44713</v>
      </c>
      <c r="I71" s="27">
        <v>44743</v>
      </c>
      <c r="J71" s="27">
        <v>44774</v>
      </c>
      <c r="K71" s="27">
        <v>44805</v>
      </c>
      <c r="L71" s="27">
        <v>44835</v>
      </c>
      <c r="M71" s="27">
        <v>44866</v>
      </c>
      <c r="N71" s="27">
        <v>44896</v>
      </c>
      <c r="O71" s="12" t="s">
        <v>30</v>
      </c>
      <c r="P71" s="22"/>
    </row>
    <row r="72" spans="2:16" x14ac:dyDescent="0.25">
      <c r="B72" s="7" t="s">
        <v>0</v>
      </c>
      <c r="C72" s="30">
        <v>412</v>
      </c>
      <c r="D72" s="30">
        <v>572</v>
      </c>
      <c r="E72" s="30">
        <v>613</v>
      </c>
      <c r="F72" s="30">
        <v>560</v>
      </c>
      <c r="G72" s="30">
        <v>531</v>
      </c>
      <c r="H72" s="30">
        <v>517</v>
      </c>
      <c r="I72" s="30">
        <v>457</v>
      </c>
      <c r="J72" s="30">
        <v>579</v>
      </c>
      <c r="K72" s="30">
        <v>559</v>
      </c>
      <c r="L72" s="30">
        <v>629</v>
      </c>
      <c r="M72" s="29">
        <v>627</v>
      </c>
      <c r="N72" s="49">
        <v>497</v>
      </c>
      <c r="O72" s="10">
        <f>SUM(C72:N72)</f>
        <v>6553</v>
      </c>
      <c r="P72" s="23"/>
    </row>
    <row r="73" spans="2:16" x14ac:dyDescent="0.25">
      <c r="B73" s="3" t="s">
        <v>1</v>
      </c>
      <c r="C73" s="33">
        <v>142</v>
      </c>
      <c r="D73" s="33">
        <v>140</v>
      </c>
      <c r="E73" s="33">
        <v>110</v>
      </c>
      <c r="F73" s="33">
        <v>277</v>
      </c>
      <c r="G73" s="33">
        <v>442</v>
      </c>
      <c r="H73" s="33">
        <v>256</v>
      </c>
      <c r="I73" s="33">
        <v>276</v>
      </c>
      <c r="J73" s="33">
        <v>290</v>
      </c>
      <c r="K73" s="33">
        <v>227</v>
      </c>
      <c r="L73" s="33">
        <v>269</v>
      </c>
      <c r="M73" s="32">
        <v>152</v>
      </c>
      <c r="N73" s="50">
        <v>139</v>
      </c>
      <c r="O73" s="10">
        <f t="shared" ref="O73:O79" si="17">SUM(C73:N73)</f>
        <v>2720</v>
      </c>
      <c r="P73" s="23"/>
    </row>
    <row r="74" spans="2:16" x14ac:dyDescent="0.25">
      <c r="B74" s="3" t="s">
        <v>6</v>
      </c>
      <c r="C74" s="33">
        <v>28</v>
      </c>
      <c r="D74" s="33">
        <v>127</v>
      </c>
      <c r="E74" s="33">
        <v>200</v>
      </c>
      <c r="F74" s="33">
        <v>377</v>
      </c>
      <c r="G74" s="33">
        <v>452</v>
      </c>
      <c r="H74" s="33">
        <v>447</v>
      </c>
      <c r="I74" s="33">
        <v>447</v>
      </c>
      <c r="J74" s="33">
        <v>466</v>
      </c>
      <c r="K74" s="33">
        <v>326</v>
      </c>
      <c r="L74" s="33">
        <v>309</v>
      </c>
      <c r="M74" s="32">
        <v>259</v>
      </c>
      <c r="N74" s="50">
        <v>107</v>
      </c>
      <c r="O74" s="10">
        <f t="shared" si="17"/>
        <v>3545</v>
      </c>
      <c r="P74" s="23"/>
    </row>
    <row r="75" spans="2:16" x14ac:dyDescent="0.25">
      <c r="B75" s="8" t="s">
        <v>20</v>
      </c>
      <c r="C75" s="36">
        <v>5</v>
      </c>
      <c r="D75" s="36">
        <v>6</v>
      </c>
      <c r="E75" s="36">
        <v>7</v>
      </c>
      <c r="F75" s="36">
        <v>9</v>
      </c>
      <c r="G75" s="36">
        <v>9</v>
      </c>
      <c r="H75" s="36">
        <v>4</v>
      </c>
      <c r="I75" s="36">
        <v>4</v>
      </c>
      <c r="J75" s="36">
        <v>0</v>
      </c>
      <c r="K75" s="36">
        <v>1</v>
      </c>
      <c r="L75" s="36">
        <v>2</v>
      </c>
      <c r="M75" s="35">
        <v>12</v>
      </c>
      <c r="N75" s="64">
        <v>3</v>
      </c>
      <c r="O75" s="10">
        <f t="shared" si="17"/>
        <v>62</v>
      </c>
      <c r="P75" s="23"/>
    </row>
    <row r="76" spans="2:16" x14ac:dyDescent="0.25">
      <c r="B76" s="8" t="s">
        <v>21</v>
      </c>
      <c r="C76" s="36">
        <v>2</v>
      </c>
      <c r="D76" s="36">
        <v>25</v>
      </c>
      <c r="E76" s="36">
        <v>14</v>
      </c>
      <c r="F76" s="36">
        <v>5</v>
      </c>
      <c r="G76" s="36">
        <v>15</v>
      </c>
      <c r="H76" s="36">
        <v>24</v>
      </c>
      <c r="I76" s="36">
        <v>14</v>
      </c>
      <c r="J76" s="36">
        <v>3</v>
      </c>
      <c r="K76" s="36">
        <v>17</v>
      </c>
      <c r="L76" s="36">
        <v>7</v>
      </c>
      <c r="M76" s="35">
        <v>43</v>
      </c>
      <c r="N76" s="64">
        <v>7</v>
      </c>
      <c r="O76" s="10">
        <f t="shared" si="17"/>
        <v>176</v>
      </c>
      <c r="P76" s="23"/>
    </row>
    <row r="77" spans="2:16" x14ac:dyDescent="0.25">
      <c r="B77" s="8" t="s">
        <v>22</v>
      </c>
      <c r="C77" s="36">
        <v>1</v>
      </c>
      <c r="D77" s="36">
        <v>7</v>
      </c>
      <c r="E77" s="36">
        <v>8</v>
      </c>
      <c r="F77" s="36">
        <v>8</v>
      </c>
      <c r="G77" s="36">
        <v>18</v>
      </c>
      <c r="H77" s="36">
        <v>22</v>
      </c>
      <c r="I77" s="36">
        <v>9</v>
      </c>
      <c r="J77" s="36">
        <v>53</v>
      </c>
      <c r="K77" s="36">
        <v>52</v>
      </c>
      <c r="L77" s="36">
        <v>17</v>
      </c>
      <c r="M77" s="35">
        <v>57</v>
      </c>
      <c r="N77" s="64">
        <v>28</v>
      </c>
      <c r="O77" s="10">
        <f t="shared" si="17"/>
        <v>280</v>
      </c>
      <c r="P77" s="23"/>
    </row>
    <row r="78" spans="2:16" x14ac:dyDescent="0.25">
      <c r="B78" s="8" t="s">
        <v>17</v>
      </c>
      <c r="C78" s="36">
        <v>4</v>
      </c>
      <c r="D78" s="36">
        <v>0</v>
      </c>
      <c r="E78" s="36">
        <v>4</v>
      </c>
      <c r="F78" s="36">
        <v>28</v>
      </c>
      <c r="G78" s="36">
        <v>23</v>
      </c>
      <c r="H78" s="36">
        <v>27</v>
      </c>
      <c r="I78" s="36">
        <v>7</v>
      </c>
      <c r="J78" s="36">
        <v>5</v>
      </c>
      <c r="K78" s="36">
        <v>16</v>
      </c>
      <c r="L78" s="36">
        <v>10</v>
      </c>
      <c r="M78" s="35">
        <v>13</v>
      </c>
      <c r="N78" s="64">
        <v>0</v>
      </c>
      <c r="O78" s="10">
        <f t="shared" si="17"/>
        <v>137</v>
      </c>
      <c r="P78" s="23"/>
    </row>
    <row r="79" spans="2:16" ht="15.75" thickBot="1" x14ac:dyDescent="0.3">
      <c r="B79" s="8" t="s">
        <v>2</v>
      </c>
      <c r="C79" s="36">
        <v>7</v>
      </c>
      <c r="D79" s="36">
        <v>52</v>
      </c>
      <c r="E79" s="36">
        <v>10</v>
      </c>
      <c r="F79" s="36">
        <v>77</v>
      </c>
      <c r="G79" s="36">
        <v>68</v>
      </c>
      <c r="H79" s="36">
        <v>120</v>
      </c>
      <c r="I79" s="36">
        <v>220</v>
      </c>
      <c r="J79" s="36">
        <v>142</v>
      </c>
      <c r="K79" s="36">
        <v>80</v>
      </c>
      <c r="L79" s="36">
        <v>52</v>
      </c>
      <c r="M79" s="36">
        <v>66</v>
      </c>
      <c r="N79" s="37">
        <v>2</v>
      </c>
      <c r="O79" s="10">
        <f t="shared" si="17"/>
        <v>896</v>
      </c>
      <c r="P79" s="23"/>
    </row>
    <row r="80" spans="2:16" ht="15.75" thickBot="1" x14ac:dyDescent="0.3">
      <c r="B80" s="11" t="s">
        <v>5</v>
      </c>
      <c r="C80" s="38">
        <f>SUM(C72:C79)</f>
        <v>601</v>
      </c>
      <c r="D80" s="38">
        <f t="shared" ref="D80:K80" si="18">SUM(D72:D79)</f>
        <v>929</v>
      </c>
      <c r="E80" s="38">
        <f t="shared" si="18"/>
        <v>966</v>
      </c>
      <c r="F80" s="38">
        <f t="shared" si="18"/>
        <v>1341</v>
      </c>
      <c r="G80" s="38">
        <f t="shared" si="18"/>
        <v>1558</v>
      </c>
      <c r="H80" s="38">
        <f t="shared" si="18"/>
        <v>1417</v>
      </c>
      <c r="I80" s="38">
        <f t="shared" si="18"/>
        <v>1434</v>
      </c>
      <c r="J80" s="38">
        <f t="shared" si="18"/>
        <v>1538</v>
      </c>
      <c r="K80" s="38">
        <f t="shared" si="18"/>
        <v>1278</v>
      </c>
      <c r="L80" s="38">
        <f>SUM(L72:L79)</f>
        <v>1295</v>
      </c>
      <c r="M80" s="38">
        <f t="shared" ref="M80:N80" si="19">SUM(M72:M79)</f>
        <v>1229</v>
      </c>
      <c r="N80" s="38">
        <f t="shared" si="19"/>
        <v>783</v>
      </c>
      <c r="O80" s="14">
        <f>SUM(C80:N80)</f>
        <v>14369</v>
      </c>
      <c r="P80" s="23"/>
    </row>
    <row r="81" spans="2:16" ht="15.75" thickBot="1" x14ac:dyDescent="0.3">
      <c r="B81" s="7" t="s">
        <v>7</v>
      </c>
      <c r="C81" s="41">
        <v>25800</v>
      </c>
      <c r="D81" s="41">
        <v>38370</v>
      </c>
      <c r="E81" s="41">
        <v>41730</v>
      </c>
      <c r="F81" s="41">
        <v>54870</v>
      </c>
      <c r="G81" s="41">
        <v>64350</v>
      </c>
      <c r="H81" s="41">
        <v>57600</v>
      </c>
      <c r="I81" s="41">
        <v>58950</v>
      </c>
      <c r="J81" s="41">
        <v>63810</v>
      </c>
      <c r="K81" s="41">
        <v>50370</v>
      </c>
      <c r="L81" s="41">
        <v>54150</v>
      </c>
      <c r="M81" s="41">
        <v>54000</v>
      </c>
      <c r="N81" s="41">
        <v>34920</v>
      </c>
      <c r="O81" s="20">
        <f>SUM(C81:N81)</f>
        <v>598920</v>
      </c>
      <c r="P81" s="23"/>
    </row>
    <row r="82" spans="2:16" ht="15.75" thickBot="1" x14ac:dyDescent="0.3">
      <c r="B82" s="5" t="s">
        <v>18</v>
      </c>
      <c r="C82" s="68">
        <v>4380</v>
      </c>
      <c r="D82" s="68">
        <v>5460</v>
      </c>
      <c r="E82" s="68">
        <v>8220</v>
      </c>
      <c r="F82" s="68">
        <v>10560</v>
      </c>
      <c r="G82" s="68">
        <v>13920</v>
      </c>
      <c r="H82" s="68">
        <v>13830</v>
      </c>
      <c r="I82" s="68">
        <v>15270</v>
      </c>
      <c r="J82" s="68">
        <v>14070</v>
      </c>
      <c r="K82" s="68">
        <v>10140</v>
      </c>
      <c r="L82" s="68">
        <v>10980</v>
      </c>
      <c r="M82" s="68">
        <v>9000</v>
      </c>
      <c r="N82" s="68">
        <v>5730</v>
      </c>
      <c r="O82" s="21">
        <f>SUM(C82:N82)</f>
        <v>121560</v>
      </c>
      <c r="P82" s="24">
        <f>O82/O81</f>
        <v>0.20296533760769384</v>
      </c>
    </row>
    <row r="83" spans="2:16" ht="15.75" thickBot="1" x14ac:dyDescent="0.3">
      <c r="B83" s="6" t="s">
        <v>9</v>
      </c>
      <c r="C83" s="69">
        <v>18745.73</v>
      </c>
      <c r="D83" s="69">
        <v>27894.01</v>
      </c>
      <c r="E83" s="69">
        <v>29296.62</v>
      </c>
      <c r="F83" s="69">
        <v>39899.11</v>
      </c>
      <c r="G83" s="69">
        <v>46543.97</v>
      </c>
      <c r="H83" s="69">
        <v>40302.28</v>
      </c>
      <c r="I83" s="69">
        <v>40737.18</v>
      </c>
      <c r="J83" s="69">
        <v>44685.97</v>
      </c>
      <c r="K83" s="69">
        <v>36494.54</v>
      </c>
      <c r="L83" s="69">
        <v>38799.89</v>
      </c>
      <c r="M83" s="69">
        <v>39083.82</v>
      </c>
      <c r="N83" s="69">
        <v>23795.8</v>
      </c>
      <c r="O83" s="67">
        <f>SUM(C83:N83)</f>
        <v>426278.92</v>
      </c>
      <c r="P83" s="24">
        <f>O83/O81</f>
        <v>0.71174600948373734</v>
      </c>
    </row>
    <row r="84" spans="2:16" ht="15.75" thickBot="1" x14ac:dyDescent="0.3"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73"/>
      <c r="M84" s="73"/>
      <c r="N84" s="73"/>
      <c r="O84" s="2"/>
      <c r="P84" s="74"/>
    </row>
    <row r="85" spans="2:16" ht="15.75" thickBot="1" x14ac:dyDescent="0.3">
      <c r="B85" s="11"/>
      <c r="C85" s="27">
        <v>44927</v>
      </c>
      <c r="D85" s="27">
        <v>44958</v>
      </c>
      <c r="E85" s="27">
        <v>44986</v>
      </c>
      <c r="F85" s="27">
        <v>45017</v>
      </c>
      <c r="G85" s="27">
        <v>45047</v>
      </c>
      <c r="H85" s="27">
        <v>45078</v>
      </c>
      <c r="I85" s="27">
        <v>45108</v>
      </c>
      <c r="J85" s="27">
        <v>45139</v>
      </c>
      <c r="K85" s="27">
        <v>45170</v>
      </c>
      <c r="L85" s="27">
        <v>45200</v>
      </c>
      <c r="M85" s="27">
        <v>45231</v>
      </c>
      <c r="N85" s="27">
        <v>45261</v>
      </c>
      <c r="O85" s="12" t="s">
        <v>31</v>
      </c>
      <c r="P85" s="22"/>
    </row>
    <row r="86" spans="2:16" x14ac:dyDescent="0.25">
      <c r="B86" s="7" t="s">
        <v>0</v>
      </c>
      <c r="C86" s="30">
        <v>424</v>
      </c>
      <c r="D86" s="30">
        <v>441</v>
      </c>
      <c r="E86" s="30">
        <v>498</v>
      </c>
      <c r="F86" s="30">
        <v>600</v>
      </c>
      <c r="G86" s="30">
        <v>770</v>
      </c>
      <c r="H86" s="30">
        <v>452</v>
      </c>
      <c r="I86" s="30">
        <v>581</v>
      </c>
      <c r="J86" s="30">
        <v>622</v>
      </c>
      <c r="K86" s="30">
        <v>603</v>
      </c>
      <c r="L86" s="30">
        <v>942</v>
      </c>
      <c r="M86" s="29">
        <v>859</v>
      </c>
      <c r="N86" s="49">
        <v>512</v>
      </c>
      <c r="O86" s="10">
        <f>SUM(C86:N86)</f>
        <v>7304</v>
      </c>
      <c r="P86" s="23"/>
    </row>
    <row r="87" spans="2:16" x14ac:dyDescent="0.25">
      <c r="B87" s="3" t="s">
        <v>1</v>
      </c>
      <c r="C87" s="33">
        <v>154</v>
      </c>
      <c r="D87" s="33">
        <v>215</v>
      </c>
      <c r="E87" s="33">
        <v>177</v>
      </c>
      <c r="F87" s="33">
        <v>278</v>
      </c>
      <c r="G87" s="33">
        <v>478</v>
      </c>
      <c r="H87" s="33">
        <v>258</v>
      </c>
      <c r="I87" s="33">
        <v>384</v>
      </c>
      <c r="J87" s="33">
        <v>401</v>
      </c>
      <c r="K87" s="33">
        <v>302</v>
      </c>
      <c r="L87" s="33">
        <v>126</v>
      </c>
      <c r="M87" s="32">
        <v>120</v>
      </c>
      <c r="N87" s="50">
        <v>97</v>
      </c>
      <c r="O87" s="10">
        <f t="shared" ref="O87:O93" si="20">SUM(C87:N87)</f>
        <v>2990</v>
      </c>
      <c r="P87" s="23"/>
    </row>
    <row r="88" spans="2:16" x14ac:dyDescent="0.25">
      <c r="B88" s="3" t="s">
        <v>6</v>
      </c>
      <c r="C88" s="33">
        <v>106</v>
      </c>
      <c r="D88" s="33">
        <v>217</v>
      </c>
      <c r="E88" s="33">
        <v>350</v>
      </c>
      <c r="F88" s="33">
        <v>609</v>
      </c>
      <c r="G88" s="33">
        <v>651</v>
      </c>
      <c r="H88" s="33">
        <v>538</v>
      </c>
      <c r="I88" s="33">
        <v>778</v>
      </c>
      <c r="J88" s="33">
        <v>1132</v>
      </c>
      <c r="K88" s="33">
        <v>456</v>
      </c>
      <c r="L88" s="33">
        <v>455</v>
      </c>
      <c r="M88" s="32">
        <v>179</v>
      </c>
      <c r="N88" s="50">
        <v>92</v>
      </c>
      <c r="O88" s="10">
        <f t="shared" si="20"/>
        <v>5563</v>
      </c>
      <c r="P88" s="23"/>
    </row>
    <row r="89" spans="2:16" x14ac:dyDescent="0.25">
      <c r="B89" s="8" t="s">
        <v>20</v>
      </c>
      <c r="C89" s="36">
        <v>8</v>
      </c>
      <c r="D89" s="36">
        <v>15</v>
      </c>
      <c r="E89" s="36">
        <v>8</v>
      </c>
      <c r="F89" s="36">
        <v>0</v>
      </c>
      <c r="G89" s="36">
        <v>7</v>
      </c>
      <c r="H89" s="36">
        <v>3</v>
      </c>
      <c r="I89" s="36">
        <v>0</v>
      </c>
      <c r="J89" s="36">
        <v>4</v>
      </c>
      <c r="K89" s="36">
        <v>13</v>
      </c>
      <c r="L89" s="36">
        <v>9</v>
      </c>
      <c r="M89" s="35">
        <v>9</v>
      </c>
      <c r="N89" s="64">
        <v>0</v>
      </c>
      <c r="O89" s="10">
        <f t="shared" si="20"/>
        <v>76</v>
      </c>
      <c r="P89" s="23"/>
    </row>
    <row r="90" spans="2:16" x14ac:dyDescent="0.25">
      <c r="B90" s="8" t="s">
        <v>21</v>
      </c>
      <c r="C90" s="36">
        <v>14</v>
      </c>
      <c r="D90" s="36">
        <v>31</v>
      </c>
      <c r="E90" s="36">
        <v>25</v>
      </c>
      <c r="F90" s="36">
        <v>0</v>
      </c>
      <c r="G90" s="36">
        <v>6</v>
      </c>
      <c r="H90" s="36">
        <v>2</v>
      </c>
      <c r="I90" s="36">
        <v>0</v>
      </c>
      <c r="J90" s="36">
        <v>19</v>
      </c>
      <c r="K90" s="36">
        <v>26</v>
      </c>
      <c r="L90" s="36">
        <v>24</v>
      </c>
      <c r="M90" s="35">
        <v>19</v>
      </c>
      <c r="N90" s="64">
        <v>5</v>
      </c>
      <c r="O90" s="10">
        <f t="shared" si="20"/>
        <v>171</v>
      </c>
      <c r="P90" s="23"/>
    </row>
    <row r="91" spans="2:16" x14ac:dyDescent="0.25">
      <c r="B91" s="8" t="s">
        <v>22</v>
      </c>
      <c r="C91" s="36">
        <v>30</v>
      </c>
      <c r="D91" s="36">
        <v>48</v>
      </c>
      <c r="E91" s="36">
        <v>12</v>
      </c>
      <c r="F91" s="36">
        <v>28</v>
      </c>
      <c r="G91" s="36">
        <v>49</v>
      </c>
      <c r="H91" s="36">
        <v>36</v>
      </c>
      <c r="I91" s="36">
        <v>17</v>
      </c>
      <c r="J91" s="36">
        <v>9</v>
      </c>
      <c r="K91" s="36">
        <v>18</v>
      </c>
      <c r="L91" s="36">
        <v>1</v>
      </c>
      <c r="M91" s="35">
        <v>18</v>
      </c>
      <c r="N91" s="64">
        <v>8</v>
      </c>
      <c r="O91" s="10">
        <f t="shared" si="20"/>
        <v>274</v>
      </c>
      <c r="P91" s="23"/>
    </row>
    <row r="92" spans="2:16" x14ac:dyDescent="0.25">
      <c r="B92" s="8" t="s">
        <v>17</v>
      </c>
      <c r="C92" s="36">
        <v>4</v>
      </c>
      <c r="D92" s="36">
        <v>27</v>
      </c>
      <c r="E92" s="36">
        <v>9</v>
      </c>
      <c r="F92" s="36">
        <v>42</v>
      </c>
      <c r="G92" s="36">
        <v>25</v>
      </c>
      <c r="H92" s="36">
        <v>12</v>
      </c>
      <c r="I92" s="36">
        <v>34</v>
      </c>
      <c r="J92" s="36">
        <v>16</v>
      </c>
      <c r="K92" s="36">
        <v>47</v>
      </c>
      <c r="L92" s="36">
        <v>28</v>
      </c>
      <c r="M92" s="35">
        <v>17</v>
      </c>
      <c r="N92" s="64">
        <v>3</v>
      </c>
      <c r="O92" s="10">
        <f t="shared" si="20"/>
        <v>264</v>
      </c>
      <c r="P92" s="23"/>
    </row>
    <row r="93" spans="2:16" ht="15.75" thickBot="1" x14ac:dyDescent="0.3">
      <c r="B93" s="8" t="s">
        <v>2</v>
      </c>
      <c r="C93" s="36">
        <v>13</v>
      </c>
      <c r="D93" s="36">
        <v>25</v>
      </c>
      <c r="E93" s="36">
        <v>4</v>
      </c>
      <c r="F93" s="36">
        <v>29</v>
      </c>
      <c r="G93" s="36">
        <v>74</v>
      </c>
      <c r="H93" s="36">
        <v>57</v>
      </c>
      <c r="I93" s="36">
        <v>109</v>
      </c>
      <c r="J93" s="36">
        <v>158</v>
      </c>
      <c r="K93" s="36">
        <v>100</v>
      </c>
      <c r="L93" s="36">
        <v>102</v>
      </c>
      <c r="M93" s="36">
        <v>48</v>
      </c>
      <c r="N93" s="37">
        <v>11</v>
      </c>
      <c r="O93" s="10">
        <f t="shared" si="20"/>
        <v>730</v>
      </c>
      <c r="P93" s="23"/>
    </row>
    <row r="94" spans="2:16" ht="15.75" thickBot="1" x14ac:dyDescent="0.3">
      <c r="B94" s="11" t="s">
        <v>5</v>
      </c>
      <c r="C94" s="38">
        <f>SUM(C86:C93)</f>
        <v>753</v>
      </c>
      <c r="D94" s="38">
        <f t="shared" ref="D94:N94" si="21">SUM(D86:D93)</f>
        <v>1019</v>
      </c>
      <c r="E94" s="38">
        <f t="shared" si="21"/>
        <v>1083</v>
      </c>
      <c r="F94" s="38">
        <f t="shared" si="21"/>
        <v>1586</v>
      </c>
      <c r="G94" s="38">
        <f t="shared" si="21"/>
        <v>2060</v>
      </c>
      <c r="H94" s="38">
        <f t="shared" si="21"/>
        <v>1358</v>
      </c>
      <c r="I94" s="38">
        <f t="shared" si="21"/>
        <v>1903</v>
      </c>
      <c r="J94" s="38">
        <f t="shared" si="21"/>
        <v>2361</v>
      </c>
      <c r="K94" s="38">
        <f t="shared" si="21"/>
        <v>1565</v>
      </c>
      <c r="L94" s="38">
        <f>SUM(L86:L93)</f>
        <v>1687</v>
      </c>
      <c r="M94" s="38">
        <f t="shared" si="21"/>
        <v>1269</v>
      </c>
      <c r="N94" s="38">
        <f t="shared" si="21"/>
        <v>728</v>
      </c>
      <c r="O94" s="14">
        <f>SUM(C94:N94)</f>
        <v>17372</v>
      </c>
      <c r="P94" s="23"/>
    </row>
    <row r="95" spans="2:16" ht="15.75" thickBot="1" x14ac:dyDescent="0.3">
      <c r="B95" s="7" t="s">
        <v>7</v>
      </c>
      <c r="C95" s="41">
        <v>31590</v>
      </c>
      <c r="D95" s="41">
        <v>42300</v>
      </c>
      <c r="E95" s="41">
        <v>43350</v>
      </c>
      <c r="F95" s="41">
        <v>100600</v>
      </c>
      <c r="G95" s="41">
        <v>136150</v>
      </c>
      <c r="H95" s="41">
        <v>88900</v>
      </c>
      <c r="I95" s="41">
        <v>123900</v>
      </c>
      <c r="J95" s="41">
        <v>150200</v>
      </c>
      <c r="K95" s="41">
        <v>104100</v>
      </c>
      <c r="L95" s="41">
        <v>115650</v>
      </c>
      <c r="M95" s="41">
        <v>91300</v>
      </c>
      <c r="N95" s="41">
        <v>53350</v>
      </c>
      <c r="O95" s="20">
        <f>SUM(C95:N95)</f>
        <v>1081390</v>
      </c>
      <c r="P95" s="23"/>
    </row>
    <row r="96" spans="2:16" ht="15.75" thickBot="1" x14ac:dyDescent="0.3">
      <c r="B96" s="5" t="s">
        <v>18</v>
      </c>
      <c r="C96" s="68">
        <v>4970</v>
      </c>
      <c r="D96" s="68">
        <v>7860</v>
      </c>
      <c r="E96" s="68">
        <v>6960</v>
      </c>
      <c r="F96" s="68">
        <v>21270</v>
      </c>
      <c r="G96" s="68">
        <v>28000</v>
      </c>
      <c r="H96" s="68">
        <v>19590</v>
      </c>
      <c r="I96" s="68">
        <v>29850</v>
      </c>
      <c r="J96" s="68">
        <v>35850</v>
      </c>
      <c r="K96" s="68">
        <v>15100</v>
      </c>
      <c r="L96" s="68">
        <v>19200</v>
      </c>
      <c r="M96" s="68">
        <v>11550</v>
      </c>
      <c r="N96" s="68">
        <v>6000</v>
      </c>
      <c r="O96" s="21">
        <f>SUM(C96:N96)</f>
        <v>206200</v>
      </c>
      <c r="P96" s="24">
        <f>O96/O95</f>
        <v>0.19068051304339784</v>
      </c>
    </row>
    <row r="97" spans="2:16" ht="15.75" thickBot="1" x14ac:dyDescent="0.3">
      <c r="B97" s="6" t="s">
        <v>9</v>
      </c>
      <c r="C97" s="69">
        <v>22164.69</v>
      </c>
      <c r="D97" s="69">
        <v>30937.42</v>
      </c>
      <c r="E97" s="69">
        <v>31972.63</v>
      </c>
      <c r="F97" s="69">
        <v>72947.34</v>
      </c>
      <c r="G97" s="69">
        <v>94964.65</v>
      </c>
      <c r="H97" s="69">
        <v>62098.82</v>
      </c>
      <c r="I97" s="69">
        <v>83475.009999999995</v>
      </c>
      <c r="J97" s="69">
        <v>104492.53</v>
      </c>
      <c r="K97" s="69">
        <v>76305.61</v>
      </c>
      <c r="L97" s="69">
        <v>82826.37</v>
      </c>
      <c r="M97" s="69">
        <v>62734.16</v>
      </c>
      <c r="N97" s="69">
        <v>38863.06</v>
      </c>
      <c r="O97" s="67">
        <f>SUM(C97:N97)</f>
        <v>763782.29</v>
      </c>
      <c r="P97" s="24">
        <f>O97/O95</f>
        <v>0.70629679394113132</v>
      </c>
    </row>
    <row r="98" spans="2:16" ht="15.75" thickBot="1" x14ac:dyDescent="0.3">
      <c r="B98" s="6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7"/>
      <c r="P98" s="75"/>
    </row>
    <row r="99" spans="2:16" ht="15.75" thickBot="1" x14ac:dyDescent="0.3">
      <c r="B99" s="11"/>
      <c r="C99" s="27">
        <v>45292</v>
      </c>
      <c r="D99" s="27">
        <v>45323</v>
      </c>
      <c r="E99" s="27">
        <v>45352</v>
      </c>
      <c r="F99" s="27">
        <v>45383</v>
      </c>
      <c r="G99" s="27">
        <v>45413</v>
      </c>
      <c r="H99" s="27">
        <v>45444</v>
      </c>
      <c r="I99" s="27">
        <v>45474</v>
      </c>
      <c r="J99" s="27">
        <v>45505</v>
      </c>
      <c r="K99" s="27">
        <v>45536</v>
      </c>
      <c r="L99" s="27">
        <v>45566</v>
      </c>
      <c r="M99" s="27">
        <v>45597</v>
      </c>
      <c r="N99" s="27">
        <v>45627</v>
      </c>
      <c r="O99" s="12" t="s">
        <v>39</v>
      </c>
      <c r="P99" s="22"/>
    </row>
    <row r="100" spans="2:16" x14ac:dyDescent="0.25">
      <c r="B100" s="7" t="s">
        <v>0</v>
      </c>
      <c r="C100" s="30">
        <v>649</v>
      </c>
      <c r="D100" s="30">
        <v>830</v>
      </c>
      <c r="E100" s="30">
        <v>880</v>
      </c>
      <c r="F100" s="30">
        <v>718</v>
      </c>
      <c r="G100" s="30">
        <v>574</v>
      </c>
      <c r="H100" s="30">
        <v>653</v>
      </c>
      <c r="I100" s="30">
        <v>558</v>
      </c>
      <c r="J100" s="30">
        <v>616</v>
      </c>
      <c r="K100" s="30">
        <v>655</v>
      </c>
      <c r="L100" s="30">
        <v>739</v>
      </c>
      <c r="M100" s="29">
        <v>637</v>
      </c>
      <c r="N100" s="49">
        <v>547</v>
      </c>
      <c r="O100" s="10">
        <f>SUM(C100:N100)</f>
        <v>8056</v>
      </c>
      <c r="P100" s="23"/>
    </row>
    <row r="101" spans="2:16" x14ac:dyDescent="0.25">
      <c r="B101" s="3" t="s">
        <v>1</v>
      </c>
      <c r="C101" s="33">
        <v>78</v>
      </c>
      <c r="D101" s="33">
        <v>175</v>
      </c>
      <c r="E101" s="33">
        <v>91</v>
      </c>
      <c r="F101" s="33">
        <v>202</v>
      </c>
      <c r="G101" s="33">
        <v>234</v>
      </c>
      <c r="H101" s="33">
        <v>265</v>
      </c>
      <c r="I101" s="33">
        <v>261</v>
      </c>
      <c r="J101" s="33">
        <v>180</v>
      </c>
      <c r="K101" s="33">
        <v>135</v>
      </c>
      <c r="L101" s="33">
        <v>123</v>
      </c>
      <c r="M101" s="32">
        <v>92</v>
      </c>
      <c r="N101" s="50">
        <v>89</v>
      </c>
      <c r="O101" s="10">
        <f t="shared" ref="O101:O107" si="22">SUM(C101:N101)</f>
        <v>1925</v>
      </c>
      <c r="P101" s="23"/>
    </row>
    <row r="102" spans="2:16" x14ac:dyDescent="0.25">
      <c r="B102" s="3" t="s">
        <v>6</v>
      </c>
      <c r="C102" s="33">
        <v>62</v>
      </c>
      <c r="D102" s="33">
        <v>159</v>
      </c>
      <c r="E102" s="33">
        <v>524</v>
      </c>
      <c r="F102" s="33">
        <v>620</v>
      </c>
      <c r="G102" s="33">
        <v>1111</v>
      </c>
      <c r="H102" s="33">
        <v>744</v>
      </c>
      <c r="I102" s="33">
        <v>1252</v>
      </c>
      <c r="J102" s="33">
        <v>1107</v>
      </c>
      <c r="K102" s="33">
        <v>621</v>
      </c>
      <c r="L102" s="33">
        <v>438</v>
      </c>
      <c r="M102" s="32">
        <v>209</v>
      </c>
      <c r="N102" s="50">
        <v>164</v>
      </c>
      <c r="O102" s="10">
        <f t="shared" si="22"/>
        <v>7011</v>
      </c>
      <c r="P102" s="23"/>
    </row>
    <row r="103" spans="2:16" x14ac:dyDescent="0.25">
      <c r="B103" s="8" t="s">
        <v>20</v>
      </c>
      <c r="C103" s="36">
        <v>3</v>
      </c>
      <c r="D103" s="36">
        <v>13</v>
      </c>
      <c r="E103" s="36">
        <v>8</v>
      </c>
      <c r="F103" s="36">
        <v>5</v>
      </c>
      <c r="G103" s="36">
        <v>5</v>
      </c>
      <c r="H103" s="36">
        <v>23</v>
      </c>
      <c r="I103" s="36">
        <v>18</v>
      </c>
      <c r="J103" s="36">
        <v>24</v>
      </c>
      <c r="K103" s="36">
        <v>31</v>
      </c>
      <c r="L103" s="36">
        <v>18</v>
      </c>
      <c r="M103" s="35">
        <v>26</v>
      </c>
      <c r="N103" s="64">
        <v>33</v>
      </c>
      <c r="O103" s="10">
        <f t="shared" si="22"/>
        <v>207</v>
      </c>
      <c r="P103" s="23"/>
    </row>
    <row r="104" spans="2:16" x14ac:dyDescent="0.25">
      <c r="B104" s="8" t="s">
        <v>21</v>
      </c>
      <c r="C104" s="36">
        <v>2</v>
      </c>
      <c r="D104" s="36">
        <v>33</v>
      </c>
      <c r="E104" s="36">
        <v>35</v>
      </c>
      <c r="F104" s="36">
        <v>21</v>
      </c>
      <c r="G104" s="36">
        <v>31</v>
      </c>
      <c r="H104" s="36">
        <v>58</v>
      </c>
      <c r="I104" s="36">
        <v>62</v>
      </c>
      <c r="J104" s="36">
        <v>44</v>
      </c>
      <c r="K104" s="36">
        <v>73</v>
      </c>
      <c r="L104" s="36">
        <v>57</v>
      </c>
      <c r="M104" s="35">
        <v>57</v>
      </c>
      <c r="N104" s="64">
        <v>55</v>
      </c>
      <c r="O104" s="10">
        <f t="shared" si="22"/>
        <v>528</v>
      </c>
      <c r="P104" s="23"/>
    </row>
    <row r="105" spans="2:16" x14ac:dyDescent="0.25">
      <c r="B105" s="8" t="s">
        <v>22</v>
      </c>
      <c r="C105" s="36">
        <v>1</v>
      </c>
      <c r="D105" s="36">
        <v>19</v>
      </c>
      <c r="E105" s="36">
        <v>22</v>
      </c>
      <c r="F105" s="36">
        <v>35</v>
      </c>
      <c r="G105" s="36">
        <v>44</v>
      </c>
      <c r="H105" s="36">
        <v>12</v>
      </c>
      <c r="I105" s="36">
        <v>10</v>
      </c>
      <c r="J105" s="36">
        <v>39</v>
      </c>
      <c r="K105" s="36">
        <v>26</v>
      </c>
      <c r="L105" s="36">
        <v>44</v>
      </c>
      <c r="M105" s="35">
        <v>18</v>
      </c>
      <c r="N105" s="64">
        <v>13</v>
      </c>
      <c r="O105" s="10">
        <f t="shared" si="22"/>
        <v>283</v>
      </c>
      <c r="P105" s="23"/>
    </row>
    <row r="106" spans="2:16" x14ac:dyDescent="0.25">
      <c r="B106" s="8" t="s">
        <v>17</v>
      </c>
      <c r="C106" s="36">
        <v>13</v>
      </c>
      <c r="D106" s="36">
        <v>37</v>
      </c>
      <c r="E106" s="36">
        <v>25</v>
      </c>
      <c r="F106" s="36">
        <v>40</v>
      </c>
      <c r="G106" s="36">
        <v>18</v>
      </c>
      <c r="H106" s="36">
        <v>9</v>
      </c>
      <c r="I106" s="36">
        <v>11</v>
      </c>
      <c r="J106" s="36">
        <v>16</v>
      </c>
      <c r="K106" s="36">
        <v>10</v>
      </c>
      <c r="L106" s="36">
        <v>4</v>
      </c>
      <c r="M106" s="35">
        <v>13</v>
      </c>
      <c r="N106" s="64">
        <v>0</v>
      </c>
      <c r="O106" s="10">
        <f t="shared" si="22"/>
        <v>196</v>
      </c>
      <c r="P106" s="23"/>
    </row>
    <row r="107" spans="2:16" ht="15.75" thickBot="1" x14ac:dyDescent="0.3">
      <c r="B107" s="8" t="s">
        <v>2</v>
      </c>
      <c r="C107" s="36">
        <v>7</v>
      </c>
      <c r="D107" s="36">
        <v>103</v>
      </c>
      <c r="E107" s="36">
        <v>132</v>
      </c>
      <c r="F107" s="36">
        <v>189</v>
      </c>
      <c r="G107" s="36">
        <v>186</v>
      </c>
      <c r="H107" s="36">
        <v>122</v>
      </c>
      <c r="I107" s="36">
        <v>314</v>
      </c>
      <c r="J107" s="36">
        <v>130</v>
      </c>
      <c r="K107" s="36">
        <v>138</v>
      </c>
      <c r="L107" s="36">
        <v>73</v>
      </c>
      <c r="M107" s="36">
        <v>46</v>
      </c>
      <c r="N107" s="37">
        <v>19</v>
      </c>
      <c r="O107" s="10">
        <f t="shared" si="22"/>
        <v>1459</v>
      </c>
      <c r="P107" s="23"/>
    </row>
    <row r="108" spans="2:16" ht="15.75" thickBot="1" x14ac:dyDescent="0.3">
      <c r="B108" s="11" t="s">
        <v>5</v>
      </c>
      <c r="C108" s="38">
        <f>SUM(C100:C107)</f>
        <v>815</v>
      </c>
      <c r="D108" s="38">
        <f t="shared" ref="D108:K108" si="23">SUM(D100:D107)</f>
        <v>1369</v>
      </c>
      <c r="E108" s="38">
        <f t="shared" si="23"/>
        <v>1717</v>
      </c>
      <c r="F108" s="38">
        <f t="shared" si="23"/>
        <v>1830</v>
      </c>
      <c r="G108" s="38">
        <f t="shared" si="23"/>
        <v>2203</v>
      </c>
      <c r="H108" s="38">
        <f t="shared" si="23"/>
        <v>1886</v>
      </c>
      <c r="I108" s="38">
        <f t="shared" si="23"/>
        <v>2486</v>
      </c>
      <c r="J108" s="38">
        <f t="shared" si="23"/>
        <v>2156</v>
      </c>
      <c r="K108" s="38">
        <f t="shared" si="23"/>
        <v>1689</v>
      </c>
      <c r="L108" s="38">
        <f>SUM(L100:L107)</f>
        <v>1496</v>
      </c>
      <c r="M108" s="38">
        <f t="shared" ref="M108:N108" si="24">SUM(M100:M107)</f>
        <v>1098</v>
      </c>
      <c r="N108" s="38">
        <f t="shared" si="24"/>
        <v>920</v>
      </c>
      <c r="O108" s="14">
        <f>SUM(C108:N108)</f>
        <v>19665</v>
      </c>
      <c r="P108" s="23"/>
    </row>
    <row r="109" spans="2:16" ht="15.75" thickBot="1" x14ac:dyDescent="0.3">
      <c r="B109" s="7" t="s">
        <v>7</v>
      </c>
      <c r="C109" s="41">
        <v>58800</v>
      </c>
      <c r="D109" s="41">
        <v>95750</v>
      </c>
      <c r="E109" s="41">
        <v>114200</v>
      </c>
      <c r="F109" s="41">
        <v>123300</v>
      </c>
      <c r="G109" s="41">
        <v>140500</v>
      </c>
      <c r="H109" s="41">
        <v>122250</v>
      </c>
      <c r="I109" s="41">
        <v>156100</v>
      </c>
      <c r="J109" s="41">
        <v>139350</v>
      </c>
      <c r="K109" s="41">
        <v>108200</v>
      </c>
      <c r="L109" s="41">
        <v>100500</v>
      </c>
      <c r="M109" s="41">
        <v>75900</v>
      </c>
      <c r="N109" s="41">
        <v>66000</v>
      </c>
      <c r="O109" s="20">
        <f>SUM(C109:N109)</f>
        <v>1300850</v>
      </c>
      <c r="P109" s="23"/>
    </row>
    <row r="110" spans="2:16" ht="15.75" thickBot="1" x14ac:dyDescent="0.3">
      <c r="B110" s="5" t="s">
        <v>18</v>
      </c>
      <c r="C110" s="68">
        <v>7350</v>
      </c>
      <c r="D110" s="68">
        <v>11500</v>
      </c>
      <c r="E110" s="68">
        <v>16400</v>
      </c>
      <c r="F110" s="68">
        <v>20651.95</v>
      </c>
      <c r="G110" s="68">
        <v>25400</v>
      </c>
      <c r="H110" s="68">
        <v>24050</v>
      </c>
      <c r="I110" s="68">
        <v>33900</v>
      </c>
      <c r="J110" s="68">
        <v>30450</v>
      </c>
      <c r="K110" s="68">
        <v>19300</v>
      </c>
      <c r="L110" s="68">
        <v>18600</v>
      </c>
      <c r="M110" s="68">
        <v>13650</v>
      </c>
      <c r="N110" s="68">
        <v>10050</v>
      </c>
      <c r="O110" s="21">
        <f>SUM(C110:N110)</f>
        <v>231301.95</v>
      </c>
      <c r="P110" s="24">
        <f>O110/O109</f>
        <v>0.17780831763846716</v>
      </c>
    </row>
    <row r="111" spans="2:16" ht="15.75" thickBot="1" x14ac:dyDescent="0.3">
      <c r="B111" s="6" t="s">
        <v>9</v>
      </c>
      <c r="C111" s="69">
        <v>40143.730000000003</v>
      </c>
      <c r="D111" s="69">
        <v>68433.58</v>
      </c>
      <c r="E111" s="69">
        <v>77797.460000000006</v>
      </c>
      <c r="F111" s="69">
        <v>81395.88</v>
      </c>
      <c r="G111" s="69">
        <v>100142.38</v>
      </c>
      <c r="H111" s="69">
        <v>83449.42</v>
      </c>
      <c r="I111" s="69">
        <v>109764.92</v>
      </c>
      <c r="J111" s="69">
        <v>93327.11</v>
      </c>
      <c r="K111" s="69">
        <v>75798.759999999995</v>
      </c>
      <c r="L111" s="69">
        <v>65836.11</v>
      </c>
      <c r="M111" s="69">
        <v>50607.46</v>
      </c>
      <c r="N111" s="69">
        <v>42728.73</v>
      </c>
      <c r="O111" s="67">
        <f>SUM(C111:N111)</f>
        <v>889425.53999999992</v>
      </c>
      <c r="P111" s="24">
        <f>O111/O109</f>
        <v>0.68372644040435093</v>
      </c>
    </row>
    <row r="112" spans="2:16" ht="15.75" thickBot="1" x14ac:dyDescent="0.3">
      <c r="B112" s="6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7"/>
      <c r="P112" s="75"/>
    </row>
    <row r="113" spans="2:16" ht="15.75" thickBot="1" x14ac:dyDescent="0.3">
      <c r="B113" s="11"/>
      <c r="C113" s="27">
        <v>45658</v>
      </c>
      <c r="D113" s="27">
        <v>45689</v>
      </c>
      <c r="E113" s="27">
        <v>45717</v>
      </c>
      <c r="F113" s="27">
        <v>45748</v>
      </c>
      <c r="G113" s="27">
        <v>45778</v>
      </c>
      <c r="H113" s="27">
        <v>45809</v>
      </c>
      <c r="I113" s="27">
        <v>45839</v>
      </c>
      <c r="J113" s="27">
        <v>45870</v>
      </c>
      <c r="K113" s="27">
        <v>45901</v>
      </c>
      <c r="L113" s="27">
        <v>45931</v>
      </c>
      <c r="M113" s="27">
        <v>45962</v>
      </c>
      <c r="N113" s="27">
        <v>45992</v>
      </c>
      <c r="O113" s="12" t="s">
        <v>40</v>
      </c>
      <c r="P113" s="22"/>
    </row>
    <row r="114" spans="2:16" x14ac:dyDescent="0.25">
      <c r="B114" s="7" t="s">
        <v>0</v>
      </c>
      <c r="C114" s="30">
        <v>433</v>
      </c>
      <c r="D114" s="30">
        <v>696</v>
      </c>
      <c r="E114" s="30">
        <v>749</v>
      </c>
      <c r="F114" s="30">
        <v>483</v>
      </c>
      <c r="G114" s="30">
        <v>666</v>
      </c>
      <c r="H114" s="30">
        <v>633</v>
      </c>
      <c r="I114" s="30">
        <v>615</v>
      </c>
      <c r="J114" s="30">
        <v>645</v>
      </c>
      <c r="K114" s="30">
        <v>733</v>
      </c>
      <c r="L114" s="30">
        <v>647</v>
      </c>
      <c r="M114" s="29">
        <v>739</v>
      </c>
      <c r="N114" s="49">
        <v>349</v>
      </c>
      <c r="O114" s="10">
        <f>SUM(C114:N114)</f>
        <v>7388</v>
      </c>
      <c r="P114" s="23"/>
    </row>
    <row r="115" spans="2:16" x14ac:dyDescent="0.25">
      <c r="B115" s="3" t="s">
        <v>1</v>
      </c>
      <c r="C115" s="33">
        <v>74</v>
      </c>
      <c r="D115" s="33">
        <v>106</v>
      </c>
      <c r="E115" s="33">
        <v>78</v>
      </c>
      <c r="F115" s="33">
        <v>109</v>
      </c>
      <c r="G115" s="33">
        <v>112</v>
      </c>
      <c r="H115" s="33">
        <v>107</v>
      </c>
      <c r="I115" s="33">
        <v>175</v>
      </c>
      <c r="J115" s="33">
        <v>256</v>
      </c>
      <c r="K115" s="33">
        <v>147</v>
      </c>
      <c r="L115" s="33">
        <v>116</v>
      </c>
      <c r="M115" s="32">
        <v>55</v>
      </c>
      <c r="N115" s="50">
        <v>61</v>
      </c>
      <c r="O115" s="10">
        <f t="shared" ref="O115:O121" si="25">SUM(C115:N115)</f>
        <v>1396</v>
      </c>
      <c r="P115" s="23"/>
    </row>
    <row r="116" spans="2:16" x14ac:dyDescent="0.25">
      <c r="B116" s="3" t="s">
        <v>6</v>
      </c>
      <c r="C116" s="33">
        <v>90</v>
      </c>
      <c r="D116" s="33">
        <v>269</v>
      </c>
      <c r="E116" s="33">
        <v>447</v>
      </c>
      <c r="F116" s="33">
        <v>799</v>
      </c>
      <c r="G116" s="33">
        <v>1070</v>
      </c>
      <c r="H116" s="33">
        <v>726</v>
      </c>
      <c r="I116" s="33">
        <v>946</v>
      </c>
      <c r="J116" s="33">
        <v>1144</v>
      </c>
      <c r="K116" s="33">
        <v>789</v>
      </c>
      <c r="L116" s="33">
        <f>185+366</f>
        <v>551</v>
      </c>
      <c r="M116" s="32">
        <v>225</v>
      </c>
      <c r="N116" s="50">
        <v>65</v>
      </c>
      <c r="O116" s="10">
        <f t="shared" si="25"/>
        <v>7121</v>
      </c>
      <c r="P116" s="23"/>
    </row>
    <row r="117" spans="2:16" x14ac:dyDescent="0.25">
      <c r="B117" s="8" t="s">
        <v>20</v>
      </c>
      <c r="C117" s="36">
        <v>12</v>
      </c>
      <c r="D117" s="36">
        <v>12</v>
      </c>
      <c r="E117" s="36">
        <v>25</v>
      </c>
      <c r="F117" s="36">
        <v>20</v>
      </c>
      <c r="G117" s="36">
        <v>26</v>
      </c>
      <c r="H117" s="36">
        <v>21</v>
      </c>
      <c r="I117" s="36">
        <v>18</v>
      </c>
      <c r="J117" s="36">
        <v>21</v>
      </c>
      <c r="K117" s="36">
        <v>15</v>
      </c>
      <c r="L117" s="36">
        <v>27</v>
      </c>
      <c r="M117" s="35">
        <v>20</v>
      </c>
      <c r="N117" s="64">
        <v>18</v>
      </c>
      <c r="O117" s="10">
        <f t="shared" si="25"/>
        <v>235</v>
      </c>
      <c r="P117" s="23"/>
    </row>
    <row r="118" spans="2:16" x14ac:dyDescent="0.25">
      <c r="B118" s="8" t="s">
        <v>21</v>
      </c>
      <c r="C118" s="36">
        <v>30</v>
      </c>
      <c r="D118" s="36">
        <v>42</v>
      </c>
      <c r="E118" s="36">
        <v>36</v>
      </c>
      <c r="F118" s="36">
        <v>25</v>
      </c>
      <c r="G118" s="36">
        <v>25</v>
      </c>
      <c r="H118" s="36">
        <v>16</v>
      </c>
      <c r="I118" s="36">
        <v>34</v>
      </c>
      <c r="J118" s="36">
        <v>24</v>
      </c>
      <c r="K118" s="36">
        <v>29</v>
      </c>
      <c r="L118" s="36">
        <v>18</v>
      </c>
      <c r="M118" s="35">
        <v>9</v>
      </c>
      <c r="N118" s="64">
        <v>3</v>
      </c>
      <c r="O118" s="10">
        <f t="shared" si="25"/>
        <v>291</v>
      </c>
      <c r="P118" s="23"/>
    </row>
    <row r="119" spans="2:16" x14ac:dyDescent="0.25">
      <c r="B119" s="8" t="s">
        <v>22</v>
      </c>
      <c r="C119" s="36">
        <v>5</v>
      </c>
      <c r="D119" s="36">
        <v>15</v>
      </c>
      <c r="E119" s="36">
        <v>27</v>
      </c>
      <c r="F119" s="36">
        <v>7</v>
      </c>
      <c r="G119" s="36">
        <v>35</v>
      </c>
      <c r="H119" s="36">
        <v>36</v>
      </c>
      <c r="I119" s="36">
        <v>43</v>
      </c>
      <c r="J119" s="36">
        <v>56</v>
      </c>
      <c r="K119" s="36">
        <v>67</v>
      </c>
      <c r="L119" s="36">
        <v>19</v>
      </c>
      <c r="M119" s="35">
        <v>15</v>
      </c>
      <c r="N119" s="64">
        <v>3</v>
      </c>
      <c r="O119" s="10">
        <f t="shared" si="25"/>
        <v>328</v>
      </c>
      <c r="P119" s="23"/>
    </row>
    <row r="120" spans="2:16" x14ac:dyDescent="0.25">
      <c r="B120" s="8" t="s">
        <v>17</v>
      </c>
      <c r="C120" s="36">
        <v>2</v>
      </c>
      <c r="D120" s="36">
        <v>37</v>
      </c>
      <c r="E120" s="36">
        <v>29</v>
      </c>
      <c r="F120" s="36">
        <v>19</v>
      </c>
      <c r="G120" s="36">
        <v>10</v>
      </c>
      <c r="H120" s="36">
        <v>21</v>
      </c>
      <c r="I120" s="36">
        <v>0</v>
      </c>
      <c r="J120" s="36">
        <v>0</v>
      </c>
      <c r="K120" s="36">
        <v>49</v>
      </c>
      <c r="L120" s="36">
        <v>22</v>
      </c>
      <c r="M120" s="35">
        <v>1</v>
      </c>
      <c r="N120" s="64">
        <v>0</v>
      </c>
      <c r="O120" s="10">
        <f t="shared" si="25"/>
        <v>190</v>
      </c>
      <c r="P120" s="23"/>
    </row>
    <row r="121" spans="2:16" ht="15.75" thickBot="1" x14ac:dyDescent="0.3">
      <c r="B121" s="8" t="s">
        <v>2</v>
      </c>
      <c r="C121" s="36">
        <v>12</v>
      </c>
      <c r="D121" s="36">
        <v>49</v>
      </c>
      <c r="E121" s="36">
        <v>55</v>
      </c>
      <c r="F121" s="36">
        <v>79</v>
      </c>
      <c r="G121" s="36">
        <v>134</v>
      </c>
      <c r="H121" s="36">
        <v>124</v>
      </c>
      <c r="I121" s="36">
        <v>451</v>
      </c>
      <c r="J121" s="36">
        <v>580</v>
      </c>
      <c r="K121" s="36">
        <v>255</v>
      </c>
      <c r="L121" s="36">
        <v>125</v>
      </c>
      <c r="M121" s="36">
        <v>42</v>
      </c>
      <c r="N121" s="37">
        <v>5</v>
      </c>
      <c r="O121" s="10">
        <f t="shared" si="25"/>
        <v>1911</v>
      </c>
      <c r="P121" s="23"/>
    </row>
    <row r="122" spans="2:16" ht="15.75" thickBot="1" x14ac:dyDescent="0.3">
      <c r="B122" s="11" t="s">
        <v>5</v>
      </c>
      <c r="C122" s="38">
        <f>SUM(C114:C121)</f>
        <v>658</v>
      </c>
      <c r="D122" s="38">
        <f t="shared" ref="D122:K122" si="26">SUM(D114:D121)</f>
        <v>1226</v>
      </c>
      <c r="E122" s="38">
        <f t="shared" si="26"/>
        <v>1446</v>
      </c>
      <c r="F122" s="38">
        <f t="shared" si="26"/>
        <v>1541</v>
      </c>
      <c r="G122" s="38">
        <f t="shared" si="26"/>
        <v>2078</v>
      </c>
      <c r="H122" s="38">
        <f t="shared" si="26"/>
        <v>1684</v>
      </c>
      <c r="I122" s="38">
        <f t="shared" si="26"/>
        <v>2282</v>
      </c>
      <c r="J122" s="38">
        <f t="shared" si="26"/>
        <v>2726</v>
      </c>
      <c r="K122" s="38">
        <f t="shared" si="26"/>
        <v>2084</v>
      </c>
      <c r="L122" s="38">
        <f>SUM(L114:L121)</f>
        <v>1525</v>
      </c>
      <c r="M122" s="38">
        <f t="shared" ref="M122:N122" si="27">SUM(M114:M121)</f>
        <v>1106</v>
      </c>
      <c r="N122" s="38">
        <f t="shared" si="27"/>
        <v>504</v>
      </c>
      <c r="O122" s="14">
        <f>SUM(C122:N122)</f>
        <v>18860</v>
      </c>
      <c r="P122" s="23"/>
    </row>
    <row r="123" spans="2:16" ht="15.75" thickBot="1" x14ac:dyDescent="0.3">
      <c r="B123" s="7" t="s">
        <v>7</v>
      </c>
      <c r="C123" s="41">
        <v>46200</v>
      </c>
      <c r="D123" s="41">
        <v>84800</v>
      </c>
      <c r="E123" s="41">
        <v>99050</v>
      </c>
      <c r="F123" s="41">
        <v>98200</v>
      </c>
      <c r="G123" s="41">
        <v>129000</v>
      </c>
      <c r="H123" s="41">
        <v>108200</v>
      </c>
      <c r="I123" s="41">
        <v>141300</v>
      </c>
      <c r="J123" s="41">
        <v>167350</v>
      </c>
      <c r="K123" s="41">
        <v>132000</v>
      </c>
      <c r="L123" s="41">
        <v>100350</v>
      </c>
      <c r="M123" s="41">
        <v>78200</v>
      </c>
      <c r="N123" s="41">
        <v>34400</v>
      </c>
      <c r="O123" s="20">
        <f>SUM(C123:N123)</f>
        <v>1219050</v>
      </c>
      <c r="P123" s="23"/>
    </row>
    <row r="124" spans="2:16" ht="15.75" thickBot="1" x14ac:dyDescent="0.3">
      <c r="B124" s="5" t="s">
        <v>18</v>
      </c>
      <c r="C124" s="68">
        <v>8000</v>
      </c>
      <c r="D124" s="68">
        <v>13250</v>
      </c>
      <c r="E124" s="68">
        <v>17450</v>
      </c>
      <c r="F124" s="68">
        <v>19150</v>
      </c>
      <c r="G124" s="68">
        <v>23000</v>
      </c>
      <c r="H124" s="68">
        <v>20750</v>
      </c>
      <c r="I124" s="68">
        <v>25250</v>
      </c>
      <c r="J124" s="68">
        <v>26300</v>
      </c>
      <c r="K124" s="68">
        <v>22000</v>
      </c>
      <c r="L124" s="68">
        <v>18150</v>
      </c>
      <c r="M124" s="68">
        <v>12150</v>
      </c>
      <c r="N124" s="68">
        <v>4900</v>
      </c>
      <c r="O124" s="21">
        <f>SUM(C124:N124)</f>
        <v>210350</v>
      </c>
      <c r="P124" s="24">
        <f>O124/O123</f>
        <v>0.1725523973585989</v>
      </c>
    </row>
    <row r="125" spans="2:16" ht="15.75" thickBot="1" x14ac:dyDescent="0.3">
      <c r="B125" s="6" t="s">
        <v>9</v>
      </c>
      <c r="C125" s="69">
        <v>28083.73</v>
      </c>
      <c r="D125" s="69">
        <v>56768.51</v>
      </c>
      <c r="E125" s="69">
        <v>62528.3</v>
      </c>
      <c r="F125" s="69">
        <v>66429.850000000006</v>
      </c>
      <c r="G125" s="69">
        <v>92733.26</v>
      </c>
      <c r="H125" s="69">
        <v>74708.399999999994</v>
      </c>
      <c r="I125" s="69">
        <v>100443.73</v>
      </c>
      <c r="J125" s="69">
        <v>125125</v>
      </c>
      <c r="K125" s="69">
        <v>89598.73</v>
      </c>
      <c r="L125" s="69">
        <v>62047.5</v>
      </c>
      <c r="M125" s="69">
        <v>44980</v>
      </c>
      <c r="N125" s="69">
        <v>18700</v>
      </c>
      <c r="O125" s="67">
        <f>SUM(C125:N125)</f>
        <v>822147.01</v>
      </c>
      <c r="P125" s="24">
        <f>O125/O123</f>
        <v>0.67441615192157833</v>
      </c>
    </row>
    <row r="126" spans="2:16" ht="15.75" thickBot="1" x14ac:dyDescent="0.3">
      <c r="B126" s="6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7"/>
      <c r="P126" s="75"/>
    </row>
    <row r="127" spans="2:16" ht="15.75" thickBot="1" x14ac:dyDescent="0.3">
      <c r="B127" s="11"/>
      <c r="C127" s="27">
        <v>46023</v>
      </c>
      <c r="D127" s="27">
        <v>46054</v>
      </c>
      <c r="E127" s="27">
        <v>46082</v>
      </c>
      <c r="F127" s="27">
        <v>46113</v>
      </c>
      <c r="G127" s="27">
        <v>46143</v>
      </c>
      <c r="H127" s="27">
        <v>46174</v>
      </c>
      <c r="I127" s="27">
        <v>46204</v>
      </c>
      <c r="J127" s="27">
        <v>46235</v>
      </c>
      <c r="K127" s="27">
        <v>46266</v>
      </c>
      <c r="L127" s="27">
        <v>46296</v>
      </c>
      <c r="M127" s="27">
        <v>46327</v>
      </c>
      <c r="N127" s="27">
        <v>46357</v>
      </c>
      <c r="O127" s="12" t="s">
        <v>44</v>
      </c>
      <c r="P127" s="22"/>
    </row>
    <row r="128" spans="2:16" x14ac:dyDescent="0.25">
      <c r="B128" s="7" t="s">
        <v>0</v>
      </c>
      <c r="C128" s="30">
        <v>450</v>
      </c>
      <c r="D128" s="30">
        <v>638</v>
      </c>
      <c r="E128" s="30"/>
      <c r="F128" s="30"/>
      <c r="G128" s="30"/>
      <c r="H128" s="30"/>
      <c r="I128" s="30"/>
      <c r="J128" s="30"/>
      <c r="K128" s="30"/>
      <c r="L128" s="30"/>
      <c r="M128" s="29"/>
      <c r="N128" s="49"/>
      <c r="O128" s="10">
        <f>SUM(C128:N128)</f>
        <v>1088</v>
      </c>
      <c r="P128" s="23"/>
    </row>
    <row r="129" spans="2:16" x14ac:dyDescent="0.25">
      <c r="B129" s="3" t="s">
        <v>1</v>
      </c>
      <c r="C129" s="33">
        <v>54</v>
      </c>
      <c r="D129" s="33">
        <v>47</v>
      </c>
      <c r="E129" s="33"/>
      <c r="F129" s="33"/>
      <c r="G129" s="33"/>
      <c r="H129" s="33"/>
      <c r="I129" s="33"/>
      <c r="J129" s="33"/>
      <c r="K129" s="33"/>
      <c r="L129" s="33"/>
      <c r="M129" s="32"/>
      <c r="N129" s="50"/>
      <c r="O129" s="10">
        <f t="shared" ref="O129:O135" si="28">SUM(C129:N129)</f>
        <v>101</v>
      </c>
      <c r="P129" s="23"/>
    </row>
    <row r="130" spans="2:16" x14ac:dyDescent="0.25">
      <c r="B130" s="3" t="s">
        <v>6</v>
      </c>
      <c r="C130" s="33">
        <v>115</v>
      </c>
      <c r="D130" s="33">
        <v>254</v>
      </c>
      <c r="E130" s="33"/>
      <c r="F130" s="33"/>
      <c r="G130" s="33"/>
      <c r="H130" s="33"/>
      <c r="I130" s="33"/>
      <c r="J130" s="33"/>
      <c r="K130" s="33"/>
      <c r="L130" s="33"/>
      <c r="M130" s="32"/>
      <c r="N130" s="50"/>
      <c r="O130" s="10">
        <f t="shared" si="28"/>
        <v>369</v>
      </c>
      <c r="P130" s="23"/>
    </row>
    <row r="131" spans="2:16" x14ac:dyDescent="0.25">
      <c r="B131" s="8" t="s">
        <v>20</v>
      </c>
      <c r="C131" s="36">
        <v>18</v>
      </c>
      <c r="D131" s="36">
        <v>6</v>
      </c>
      <c r="E131" s="36"/>
      <c r="F131" s="36"/>
      <c r="G131" s="36"/>
      <c r="H131" s="36"/>
      <c r="I131" s="36"/>
      <c r="J131" s="36"/>
      <c r="K131" s="36"/>
      <c r="L131" s="36"/>
      <c r="M131" s="35"/>
      <c r="N131" s="64"/>
      <c r="O131" s="10">
        <f t="shared" si="28"/>
        <v>24</v>
      </c>
      <c r="P131" s="23"/>
    </row>
    <row r="132" spans="2:16" x14ac:dyDescent="0.25">
      <c r="B132" s="8" t="s">
        <v>21</v>
      </c>
      <c r="C132" s="36">
        <v>10</v>
      </c>
      <c r="D132" s="36">
        <v>8</v>
      </c>
      <c r="E132" s="36"/>
      <c r="F132" s="36"/>
      <c r="G132" s="36"/>
      <c r="H132" s="36"/>
      <c r="I132" s="36"/>
      <c r="J132" s="36"/>
      <c r="K132" s="36"/>
      <c r="L132" s="36"/>
      <c r="M132" s="35"/>
      <c r="N132" s="64"/>
      <c r="O132" s="10">
        <f t="shared" si="28"/>
        <v>18</v>
      </c>
      <c r="P132" s="23"/>
    </row>
    <row r="133" spans="2:16" x14ac:dyDescent="0.25">
      <c r="B133" s="8" t="s">
        <v>22</v>
      </c>
      <c r="C133" s="36">
        <v>8</v>
      </c>
      <c r="D133" s="36">
        <v>2</v>
      </c>
      <c r="E133" s="36"/>
      <c r="F133" s="36"/>
      <c r="G133" s="36"/>
      <c r="H133" s="36"/>
      <c r="I133" s="36"/>
      <c r="J133" s="36"/>
      <c r="K133" s="36"/>
      <c r="L133" s="36"/>
      <c r="M133" s="35"/>
      <c r="N133" s="64"/>
      <c r="O133" s="10">
        <f t="shared" si="28"/>
        <v>10</v>
      </c>
      <c r="P133" s="23"/>
    </row>
    <row r="134" spans="2:16" x14ac:dyDescent="0.25">
      <c r="B134" s="8" t="s">
        <v>17</v>
      </c>
      <c r="C134" s="36">
        <v>1</v>
      </c>
      <c r="D134" s="36">
        <v>0</v>
      </c>
      <c r="E134" s="36"/>
      <c r="F134" s="36"/>
      <c r="G134" s="36"/>
      <c r="H134" s="36"/>
      <c r="I134" s="36"/>
      <c r="J134" s="36"/>
      <c r="K134" s="36"/>
      <c r="L134" s="36"/>
      <c r="M134" s="35"/>
      <c r="N134" s="64"/>
      <c r="O134" s="10">
        <f t="shared" si="28"/>
        <v>1</v>
      </c>
      <c r="P134" s="23"/>
    </row>
    <row r="135" spans="2:16" ht="15.75" thickBot="1" x14ac:dyDescent="0.3">
      <c r="B135" s="8" t="s">
        <v>2</v>
      </c>
      <c r="C135" s="36">
        <v>17</v>
      </c>
      <c r="D135" s="36">
        <v>47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7"/>
      <c r="O135" s="10">
        <f t="shared" si="28"/>
        <v>64</v>
      </c>
      <c r="P135" s="23"/>
    </row>
    <row r="136" spans="2:16" ht="15.75" thickBot="1" x14ac:dyDescent="0.3">
      <c r="B136" s="11" t="s">
        <v>5</v>
      </c>
      <c r="C136" s="38">
        <f>SUM(C128:C135)</f>
        <v>673</v>
      </c>
      <c r="D136" s="38">
        <f t="shared" ref="D136:K136" si="29">SUM(D128:D135)</f>
        <v>1002</v>
      </c>
      <c r="E136" s="38">
        <f t="shared" si="29"/>
        <v>0</v>
      </c>
      <c r="F136" s="38">
        <f t="shared" si="29"/>
        <v>0</v>
      </c>
      <c r="G136" s="38">
        <f t="shared" si="29"/>
        <v>0</v>
      </c>
      <c r="H136" s="38">
        <f t="shared" si="29"/>
        <v>0</v>
      </c>
      <c r="I136" s="38">
        <f t="shared" si="29"/>
        <v>0</v>
      </c>
      <c r="J136" s="38">
        <f t="shared" si="29"/>
        <v>0</v>
      </c>
      <c r="K136" s="38">
        <f t="shared" si="29"/>
        <v>0</v>
      </c>
      <c r="L136" s="38">
        <f>SUM(L128:L135)</f>
        <v>0</v>
      </c>
      <c r="M136" s="38">
        <f t="shared" ref="M136:N136" si="30">SUM(M128:M135)</f>
        <v>0</v>
      </c>
      <c r="N136" s="38">
        <f t="shared" si="30"/>
        <v>0</v>
      </c>
      <c r="O136" s="14">
        <f>SUM(C136:N136)</f>
        <v>1675</v>
      </c>
      <c r="P136" s="23"/>
    </row>
    <row r="137" spans="2:16" ht="15.75" thickBot="1" x14ac:dyDescent="0.3">
      <c r="B137" s="7" t="s">
        <v>7</v>
      </c>
      <c r="C137" s="41">
        <v>41950</v>
      </c>
      <c r="D137" s="41">
        <v>52850</v>
      </c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0">
        <f>SUM(C137:N137)</f>
        <v>94800</v>
      </c>
      <c r="P137" s="23"/>
    </row>
    <row r="138" spans="2:16" ht="15.75" thickBot="1" x14ac:dyDescent="0.3">
      <c r="B138" s="5" t="s">
        <v>18</v>
      </c>
      <c r="C138" s="68">
        <v>5550</v>
      </c>
      <c r="D138" s="68">
        <v>6750</v>
      </c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21">
        <f>SUM(C138:N138)</f>
        <v>12300</v>
      </c>
      <c r="P138" s="24">
        <f>O138/O137</f>
        <v>0.12974683544303797</v>
      </c>
    </row>
    <row r="139" spans="2:16" ht="15.75" thickBot="1" x14ac:dyDescent="0.3">
      <c r="B139" s="6" t="s">
        <v>9</v>
      </c>
      <c r="C139" s="69">
        <v>22300</v>
      </c>
      <c r="D139" s="69">
        <v>26300</v>
      </c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7">
        <f>SUM(C139:N139)</f>
        <v>48600</v>
      </c>
      <c r="P139" s="24">
        <f>O139/O137</f>
        <v>0.51265822784810122</v>
      </c>
    </row>
    <row r="140" spans="2:16" x14ac:dyDescent="0.25"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</row>
    <row r="141" spans="2:16" x14ac:dyDescent="0.25">
      <c r="B141" s="90" t="s">
        <v>13</v>
      </c>
      <c r="C141" s="90"/>
      <c r="D141" s="90"/>
      <c r="E141" s="90"/>
      <c r="G141" s="83">
        <f>O8+O18+O28+O38+O52+O66+O80+O94+O108+O122+O136</f>
        <v>124451</v>
      </c>
      <c r="H141" s="53"/>
      <c r="I141" s="55" t="s">
        <v>45</v>
      </c>
      <c r="J141" s="56"/>
      <c r="K141" s="57"/>
      <c r="L141" s="56"/>
      <c r="M141" s="58" t="s">
        <v>19</v>
      </c>
      <c r="N141" s="17"/>
      <c r="O141" s="17"/>
    </row>
    <row r="142" spans="2:16" x14ac:dyDescent="0.25">
      <c r="B142" s="90" t="s">
        <v>14</v>
      </c>
      <c r="C142" s="90"/>
      <c r="D142" s="90"/>
      <c r="E142" s="90"/>
      <c r="G142" s="82">
        <f t="shared" ref="G142:G144" si="31">O9+O19+O29+O39+O53+O67+O81+O95+O109+O123+O137</f>
        <v>6506250</v>
      </c>
      <c r="H142" s="53"/>
      <c r="I142" s="63" t="s">
        <v>41</v>
      </c>
      <c r="J142" s="54"/>
      <c r="K142" s="54"/>
      <c r="L142" s="54"/>
      <c r="M142" s="59">
        <v>2677</v>
      </c>
      <c r="O142" s="17"/>
    </row>
    <row r="143" spans="2:16" ht="15" customHeight="1" x14ac:dyDescent="0.25">
      <c r="B143" s="91" t="s">
        <v>15</v>
      </c>
      <c r="C143" s="91"/>
      <c r="D143" s="91"/>
      <c r="E143" s="91"/>
      <c r="F143" s="91"/>
      <c r="G143" s="82">
        <f t="shared" si="31"/>
        <v>1309964.8600000001</v>
      </c>
      <c r="H143" s="17"/>
      <c r="I143" s="63" t="s">
        <v>42</v>
      </c>
      <c r="J143" s="54"/>
      <c r="K143" s="54"/>
      <c r="L143" s="54"/>
      <c r="M143" s="59">
        <v>2295</v>
      </c>
      <c r="N143" s="17"/>
      <c r="O143" s="17"/>
    </row>
    <row r="144" spans="2:16" x14ac:dyDescent="0.25">
      <c r="B144" s="90" t="s">
        <v>12</v>
      </c>
      <c r="C144" s="90"/>
      <c r="D144" s="90"/>
      <c r="E144" s="90"/>
      <c r="F144" s="18"/>
      <c r="G144" s="82">
        <f t="shared" si="31"/>
        <v>4516782.3499999996</v>
      </c>
      <c r="H144" s="17"/>
      <c r="I144" s="72" t="s">
        <v>34</v>
      </c>
      <c r="J144" s="54"/>
      <c r="K144" s="54"/>
      <c r="L144" s="54"/>
      <c r="M144" s="59">
        <v>2256</v>
      </c>
      <c r="N144" s="54"/>
      <c r="O144" s="17"/>
    </row>
    <row r="145" spans="1:17" x14ac:dyDescent="0.25">
      <c r="B145" s="52" t="s">
        <v>26</v>
      </c>
      <c r="C145" s="52"/>
      <c r="D145" s="52"/>
      <c r="E145" s="62">
        <f>G142-G143-G144</f>
        <v>679502.79</v>
      </c>
      <c r="G145" s="2"/>
      <c r="I145" s="63" t="s">
        <v>46</v>
      </c>
      <c r="J145" s="54"/>
      <c r="K145" s="54"/>
      <c r="L145" s="54"/>
      <c r="M145" s="59">
        <v>1286</v>
      </c>
      <c r="N145" s="54"/>
      <c r="O145" s="17"/>
    </row>
    <row r="146" spans="1:17" ht="30.75" customHeight="1" x14ac:dyDescent="0.25">
      <c r="B146" s="66" t="s">
        <v>24</v>
      </c>
      <c r="C146" s="70" t="s">
        <v>32</v>
      </c>
      <c r="D146" s="71" t="s">
        <v>29</v>
      </c>
      <c r="E146" s="71" t="s">
        <v>33</v>
      </c>
      <c r="F146" s="76" t="s">
        <v>23</v>
      </c>
      <c r="G146" s="65" t="s">
        <v>35</v>
      </c>
      <c r="H146" s="52"/>
      <c r="I146" s="63" t="s">
        <v>43</v>
      </c>
      <c r="J146" s="60"/>
      <c r="K146" s="60"/>
      <c r="L146" s="60"/>
      <c r="M146" s="61">
        <v>1110</v>
      </c>
      <c r="N146" s="54"/>
      <c r="O146" s="17"/>
    </row>
    <row r="147" spans="1:17" x14ac:dyDescent="0.25">
      <c r="B147" s="65"/>
      <c r="C147" s="65">
        <v>198</v>
      </c>
      <c r="D147" s="65">
        <v>61</v>
      </c>
      <c r="E147" s="65">
        <v>72</v>
      </c>
      <c r="F147" s="77">
        <v>54</v>
      </c>
      <c r="G147" s="65">
        <v>11</v>
      </c>
      <c r="N147" s="54"/>
      <c r="O147" s="17"/>
    </row>
    <row r="148" spans="1:17" x14ac:dyDescent="0.25">
      <c r="B148" s="78" t="s">
        <v>36</v>
      </c>
      <c r="C148" s="79">
        <f>C147/G141</f>
        <v>1.5909876176165719E-3</v>
      </c>
      <c r="D148" s="79">
        <f>(D147/G141)</f>
        <v>4.9015275088187316E-4</v>
      </c>
      <c r="E148" s="79">
        <f>(E147/G141)</f>
        <v>5.7854095186057159E-4</v>
      </c>
      <c r="F148" s="79">
        <f>(F147/G141)</f>
        <v>4.3390571389542872E-4</v>
      </c>
      <c r="G148" s="79">
        <f>(G147/G141)</f>
        <v>8.8388200978698441E-5</v>
      </c>
      <c r="H148" s="17"/>
      <c r="N148" s="54"/>
      <c r="O148" s="17"/>
    </row>
    <row r="149" spans="1:17" x14ac:dyDescent="0.25">
      <c r="B149" s="78" t="s">
        <v>37</v>
      </c>
      <c r="C149" s="79"/>
      <c r="D149" s="79">
        <f>D147/C147</f>
        <v>0.30808080808080807</v>
      </c>
      <c r="E149" s="79">
        <f>E147/C147</f>
        <v>0.36363636363636365</v>
      </c>
      <c r="F149" s="79">
        <f>F147/C147</f>
        <v>0.27272727272727271</v>
      </c>
      <c r="G149" s="79">
        <f>G147/C147</f>
        <v>5.5555555555555552E-2</v>
      </c>
    </row>
    <row r="150" spans="1:17" x14ac:dyDescent="0.25">
      <c r="A150" s="84" t="s">
        <v>11</v>
      </c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</row>
  </sheetData>
  <mergeCells count="8">
    <mergeCell ref="A150:Q150"/>
    <mergeCell ref="B2:O2"/>
    <mergeCell ref="Q5:Q6"/>
    <mergeCell ref="B140:N140"/>
    <mergeCell ref="B144:E144"/>
    <mergeCell ref="B143:F143"/>
    <mergeCell ref="B142:E142"/>
    <mergeCell ref="B141:E141"/>
  </mergeCells>
  <pageMargins left="0.7" right="0.7" top="0.75" bottom="0.75" header="0.3" footer="0.3"/>
  <pageSetup paperSize="9" scale="40" orientation="portrait" r:id="rId1"/>
  <headerFooter>
    <oddHeader>&amp;L&amp;"Calibri"&amp;10&amp;K000000 Commercial in Confidence&amp;1#_x000D_</oddHeader>
  </headerFooter>
  <ignoredErrors>
    <ignoredError sqref="C38:E38 F38:G38 I38 K38:L38 C52 E52:N52 C66:O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EC84-1D1D-4FB3-AE5E-CB4F5EEEB693}">
  <dimension ref="A1:Q49"/>
  <sheetViews>
    <sheetView topLeftCell="A15" workbookViewId="0">
      <selection activeCell="D39" sqref="D39"/>
    </sheetView>
  </sheetViews>
  <sheetFormatPr defaultColWidth="12.5703125" defaultRowHeight="15" x14ac:dyDescent="0.25"/>
  <cols>
    <col min="2" max="2" width="38.7109375" bestFit="1" customWidth="1"/>
    <col min="3" max="3" width="8.7109375" bestFit="1" customWidth="1"/>
    <col min="4" max="4" width="9.140625" bestFit="1" customWidth="1"/>
    <col min="5" max="6" width="7.140625" bestFit="1" customWidth="1"/>
    <col min="7" max="7" width="8.28515625" bestFit="1" customWidth="1"/>
    <col min="8" max="8" width="6.140625" bestFit="1" customWidth="1"/>
    <col min="9" max="9" width="7.7109375" customWidth="1"/>
    <col min="10" max="10" width="7.5703125" bestFit="1" customWidth="1"/>
    <col min="11" max="11" width="6.42578125" bestFit="1" customWidth="1"/>
    <col min="12" max="12" width="6.28515625" bestFit="1" customWidth="1"/>
    <col min="13" max="13" width="6.7109375" bestFit="1" customWidth="1"/>
    <col min="14" max="14" width="6.42578125" bestFit="1" customWidth="1"/>
    <col min="15" max="15" width="9.85546875" bestFit="1" customWidth="1"/>
    <col min="16" max="16" width="9.42578125" customWidth="1"/>
  </cols>
  <sheetData>
    <row r="1" spans="2:16" ht="15.75" thickBot="1" x14ac:dyDescent="0.3">
      <c r="B1" s="85" t="s">
        <v>38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  <c r="P1" s="4"/>
    </row>
    <row r="2" spans="2:16" ht="15.75" thickBot="1" x14ac:dyDescent="0.3">
      <c r="B2" s="11"/>
      <c r="C2" s="27">
        <v>45292</v>
      </c>
      <c r="D2" s="27">
        <v>45323</v>
      </c>
      <c r="E2" s="27">
        <v>45352</v>
      </c>
      <c r="F2" s="27">
        <v>45383</v>
      </c>
      <c r="G2" s="27">
        <v>45413</v>
      </c>
      <c r="H2" s="27">
        <v>45444</v>
      </c>
      <c r="I2" s="27">
        <v>45474</v>
      </c>
      <c r="J2" s="27">
        <v>45505</v>
      </c>
      <c r="K2" s="27">
        <v>45536</v>
      </c>
      <c r="L2" s="27">
        <v>45566</v>
      </c>
      <c r="M2" s="27">
        <v>45597</v>
      </c>
      <c r="N2" s="27">
        <v>45627</v>
      </c>
      <c r="O2" s="12" t="s">
        <v>39</v>
      </c>
      <c r="P2" s="22"/>
    </row>
    <row r="3" spans="2:16" x14ac:dyDescent="0.25">
      <c r="B3" s="7" t="s">
        <v>0</v>
      </c>
      <c r="C3" s="30">
        <v>0</v>
      </c>
      <c r="D3" s="30">
        <v>78</v>
      </c>
      <c r="E3" s="30">
        <v>78</v>
      </c>
      <c r="F3" s="30">
        <v>35</v>
      </c>
      <c r="G3" s="30">
        <v>20</v>
      </c>
      <c r="H3" s="30">
        <v>27</v>
      </c>
      <c r="I3" s="30">
        <v>21</v>
      </c>
      <c r="J3" s="30">
        <v>15</v>
      </c>
      <c r="K3" s="30">
        <v>19</v>
      </c>
      <c r="L3" s="30">
        <v>19</v>
      </c>
      <c r="M3" s="29">
        <v>35</v>
      </c>
      <c r="N3" s="49">
        <v>15</v>
      </c>
      <c r="O3" s="10">
        <f>SUM(C3:N3)</f>
        <v>362</v>
      </c>
      <c r="P3" s="23"/>
    </row>
    <row r="4" spans="2:16" x14ac:dyDescent="0.25">
      <c r="B4" s="3" t="s">
        <v>1</v>
      </c>
      <c r="C4" s="33">
        <v>0</v>
      </c>
      <c r="D4" s="33">
        <v>5</v>
      </c>
      <c r="E4" s="33">
        <v>2</v>
      </c>
      <c r="F4" s="33">
        <v>3</v>
      </c>
      <c r="G4" s="33">
        <v>2</v>
      </c>
      <c r="H4" s="33">
        <v>5</v>
      </c>
      <c r="I4" s="33">
        <v>3</v>
      </c>
      <c r="J4" s="33">
        <v>1</v>
      </c>
      <c r="K4" s="33">
        <v>2</v>
      </c>
      <c r="L4" s="33">
        <v>1</v>
      </c>
      <c r="M4" s="32">
        <v>1</v>
      </c>
      <c r="N4" s="50">
        <v>4</v>
      </c>
      <c r="O4" s="10">
        <f t="shared" ref="O4:O10" si="0">SUM(C4:N4)</f>
        <v>29</v>
      </c>
      <c r="P4" s="23"/>
    </row>
    <row r="5" spans="2:16" x14ac:dyDescent="0.25">
      <c r="B5" s="3" t="s">
        <v>6</v>
      </c>
      <c r="C5" s="33">
        <v>0</v>
      </c>
      <c r="D5" s="33">
        <v>1</v>
      </c>
      <c r="E5" s="33">
        <v>14</v>
      </c>
      <c r="F5" s="33">
        <v>15</v>
      </c>
      <c r="G5" s="33">
        <v>23</v>
      </c>
      <c r="H5" s="33">
        <v>8</v>
      </c>
      <c r="I5" s="33">
        <v>12</v>
      </c>
      <c r="J5" s="33">
        <v>12</v>
      </c>
      <c r="K5" s="33">
        <v>2</v>
      </c>
      <c r="L5" s="33">
        <v>2</v>
      </c>
      <c r="M5" s="32">
        <v>1</v>
      </c>
      <c r="N5" s="50">
        <v>3</v>
      </c>
      <c r="O5" s="10">
        <f t="shared" si="0"/>
        <v>93</v>
      </c>
      <c r="P5" s="23"/>
    </row>
    <row r="6" spans="2:16" x14ac:dyDescent="0.25">
      <c r="B6" s="8" t="s">
        <v>20</v>
      </c>
      <c r="C6" s="36">
        <v>0</v>
      </c>
      <c r="D6" s="36">
        <v>2</v>
      </c>
      <c r="E6" s="36">
        <v>2</v>
      </c>
      <c r="F6" s="36">
        <v>2</v>
      </c>
      <c r="G6" s="36">
        <v>1</v>
      </c>
      <c r="H6" s="36">
        <v>9</v>
      </c>
      <c r="I6" s="36">
        <v>9</v>
      </c>
      <c r="J6" s="36">
        <v>4</v>
      </c>
      <c r="K6" s="36">
        <v>8</v>
      </c>
      <c r="L6" s="36">
        <v>7</v>
      </c>
      <c r="M6" s="35">
        <v>11</v>
      </c>
      <c r="N6" s="64">
        <v>9</v>
      </c>
      <c r="O6" s="10">
        <f t="shared" si="0"/>
        <v>64</v>
      </c>
      <c r="P6" s="23"/>
    </row>
    <row r="7" spans="2:16" x14ac:dyDescent="0.25">
      <c r="B7" s="8" t="s">
        <v>21</v>
      </c>
      <c r="C7" s="36">
        <v>0</v>
      </c>
      <c r="D7" s="36">
        <v>2</v>
      </c>
      <c r="E7" s="36">
        <v>8</v>
      </c>
      <c r="F7" s="36">
        <v>3</v>
      </c>
      <c r="G7" s="36">
        <v>1</v>
      </c>
      <c r="H7" s="36">
        <v>2</v>
      </c>
      <c r="I7" s="36">
        <v>6</v>
      </c>
      <c r="J7" s="36">
        <v>3</v>
      </c>
      <c r="K7" s="36">
        <v>6</v>
      </c>
      <c r="L7" s="36">
        <v>3</v>
      </c>
      <c r="M7" s="35">
        <v>4</v>
      </c>
      <c r="N7" s="64">
        <v>1</v>
      </c>
      <c r="O7" s="10">
        <f t="shared" si="0"/>
        <v>39</v>
      </c>
      <c r="P7" s="23"/>
    </row>
    <row r="8" spans="2:16" x14ac:dyDescent="0.25">
      <c r="B8" s="8" t="s">
        <v>22</v>
      </c>
      <c r="C8" s="36">
        <v>0</v>
      </c>
      <c r="D8" s="36">
        <v>2</v>
      </c>
      <c r="E8" s="36">
        <v>2</v>
      </c>
      <c r="F8" s="36">
        <v>15</v>
      </c>
      <c r="G8" s="36">
        <v>4</v>
      </c>
      <c r="H8" s="36">
        <v>2</v>
      </c>
      <c r="I8" s="36">
        <v>0</v>
      </c>
      <c r="J8" s="36">
        <v>7</v>
      </c>
      <c r="K8" s="36">
        <v>3</v>
      </c>
      <c r="L8" s="36">
        <v>4</v>
      </c>
      <c r="M8" s="35">
        <v>1</v>
      </c>
      <c r="N8" s="64">
        <v>2</v>
      </c>
      <c r="O8" s="10">
        <f t="shared" si="0"/>
        <v>42</v>
      </c>
      <c r="P8" s="23"/>
    </row>
    <row r="9" spans="2:16" x14ac:dyDescent="0.25">
      <c r="B9" s="8" t="s">
        <v>17</v>
      </c>
      <c r="C9" s="36">
        <v>0</v>
      </c>
      <c r="D9" s="36">
        <v>4</v>
      </c>
      <c r="E9" s="36">
        <v>1</v>
      </c>
      <c r="F9" s="36">
        <v>2</v>
      </c>
      <c r="G9" s="36">
        <v>1</v>
      </c>
      <c r="H9" s="36">
        <v>0</v>
      </c>
      <c r="I9" s="36">
        <v>0</v>
      </c>
      <c r="J9" s="36">
        <v>0</v>
      </c>
      <c r="K9" s="36">
        <v>1</v>
      </c>
      <c r="L9" s="36">
        <v>3</v>
      </c>
      <c r="M9" s="35">
        <v>3</v>
      </c>
      <c r="N9" s="64">
        <v>0</v>
      </c>
      <c r="O9" s="10">
        <f t="shared" si="0"/>
        <v>15</v>
      </c>
      <c r="P9" s="23"/>
    </row>
    <row r="10" spans="2:16" ht="15.75" thickBot="1" x14ac:dyDescent="0.3">
      <c r="B10" s="8" t="s">
        <v>2</v>
      </c>
      <c r="C10" s="36">
        <v>0</v>
      </c>
      <c r="D10" s="36">
        <v>23</v>
      </c>
      <c r="E10" s="36">
        <v>30</v>
      </c>
      <c r="F10" s="36">
        <v>24</v>
      </c>
      <c r="G10" s="36">
        <v>25</v>
      </c>
      <c r="H10" s="36">
        <v>15</v>
      </c>
      <c r="I10" s="36">
        <v>36</v>
      </c>
      <c r="J10" s="36">
        <v>13</v>
      </c>
      <c r="K10" s="36">
        <v>16</v>
      </c>
      <c r="L10" s="36">
        <v>3</v>
      </c>
      <c r="M10" s="36">
        <v>5</v>
      </c>
      <c r="N10" s="37">
        <v>2</v>
      </c>
      <c r="O10" s="10">
        <f t="shared" si="0"/>
        <v>192</v>
      </c>
      <c r="P10" s="23"/>
    </row>
    <row r="11" spans="2:16" ht="15.75" thickBot="1" x14ac:dyDescent="0.3">
      <c r="B11" s="11" t="s">
        <v>5</v>
      </c>
      <c r="C11" s="38">
        <f>SUM(C3:C10)</f>
        <v>0</v>
      </c>
      <c r="D11" s="38">
        <f t="shared" ref="D11:K11" si="1">SUM(D3:D10)</f>
        <v>117</v>
      </c>
      <c r="E11" s="38">
        <f t="shared" si="1"/>
        <v>137</v>
      </c>
      <c r="F11" s="38">
        <f t="shared" si="1"/>
        <v>99</v>
      </c>
      <c r="G11" s="38">
        <f t="shared" si="1"/>
        <v>77</v>
      </c>
      <c r="H11" s="38">
        <f t="shared" si="1"/>
        <v>68</v>
      </c>
      <c r="I11" s="38">
        <f t="shared" si="1"/>
        <v>87</v>
      </c>
      <c r="J11" s="38">
        <f t="shared" si="1"/>
        <v>55</v>
      </c>
      <c r="K11" s="38">
        <f t="shared" si="1"/>
        <v>57</v>
      </c>
      <c r="L11" s="38">
        <f>SUM(L3:L10)</f>
        <v>42</v>
      </c>
      <c r="M11" s="38">
        <f t="shared" ref="M11:N11" si="2">SUM(M3:M10)</f>
        <v>61</v>
      </c>
      <c r="N11" s="38">
        <f t="shared" si="2"/>
        <v>36</v>
      </c>
      <c r="O11" s="14">
        <f>SUM(C11:N11)</f>
        <v>836</v>
      </c>
      <c r="P11" s="23"/>
    </row>
    <row r="12" spans="2:16" ht="15.75" thickBot="1" x14ac:dyDescent="0.3">
      <c r="B12" s="7" t="s">
        <v>7</v>
      </c>
      <c r="C12" s="41">
        <v>0</v>
      </c>
      <c r="D12" s="41">
        <v>7400</v>
      </c>
      <c r="E12" s="41">
        <v>9850</v>
      </c>
      <c r="F12" s="41">
        <v>6850</v>
      </c>
      <c r="G12" s="41">
        <v>5600</v>
      </c>
      <c r="H12" s="41">
        <v>4300</v>
      </c>
      <c r="I12" s="41">
        <v>6050</v>
      </c>
      <c r="J12" s="41">
        <v>3500</v>
      </c>
      <c r="K12" s="41">
        <v>3750</v>
      </c>
      <c r="L12" s="41">
        <v>3100</v>
      </c>
      <c r="M12" s="41">
        <v>4300</v>
      </c>
      <c r="N12" s="41">
        <v>2850</v>
      </c>
      <c r="O12" s="20">
        <f>SUM(C12:N12)</f>
        <v>57550</v>
      </c>
      <c r="P12" s="23"/>
    </row>
    <row r="13" spans="2:16" ht="15.75" thickBot="1" x14ac:dyDescent="0.3">
      <c r="B13" s="5" t="s">
        <v>18</v>
      </c>
      <c r="C13" s="68">
        <v>0</v>
      </c>
      <c r="D13" s="68">
        <v>1100</v>
      </c>
      <c r="E13" s="68">
        <v>1400</v>
      </c>
      <c r="F13" s="68">
        <v>1250</v>
      </c>
      <c r="G13" s="68">
        <v>1000</v>
      </c>
      <c r="H13" s="68">
        <v>800</v>
      </c>
      <c r="I13" s="68">
        <v>900</v>
      </c>
      <c r="J13" s="68">
        <v>500</v>
      </c>
      <c r="K13" s="68">
        <v>150</v>
      </c>
      <c r="L13" s="68">
        <v>400</v>
      </c>
      <c r="M13" s="68">
        <v>1100</v>
      </c>
      <c r="N13" s="68">
        <v>350</v>
      </c>
      <c r="O13" s="21">
        <f>SUM(C13:N13)</f>
        <v>8950</v>
      </c>
      <c r="P13" s="24">
        <f>O13/O12</f>
        <v>0.15551694178974804</v>
      </c>
    </row>
    <row r="14" spans="2:16" ht="15.75" thickBot="1" x14ac:dyDescent="0.3">
      <c r="B14" s="6" t="s">
        <v>9</v>
      </c>
      <c r="C14" s="69">
        <v>0</v>
      </c>
      <c r="D14" s="69">
        <v>5600</v>
      </c>
      <c r="E14" s="69">
        <v>6950</v>
      </c>
      <c r="F14" s="69">
        <v>4524.8500000000004</v>
      </c>
      <c r="G14" s="69">
        <v>3153.73</v>
      </c>
      <c r="H14" s="69">
        <v>2803.73</v>
      </c>
      <c r="I14" s="69">
        <v>4850</v>
      </c>
      <c r="J14" s="69">
        <v>2400</v>
      </c>
      <c r="K14" s="69">
        <v>2850</v>
      </c>
      <c r="L14" s="69">
        <v>2100</v>
      </c>
      <c r="M14" s="69">
        <v>3050</v>
      </c>
      <c r="N14" s="69">
        <v>2050</v>
      </c>
      <c r="O14" s="67">
        <f>SUM(C14:N14)</f>
        <v>40332.31</v>
      </c>
      <c r="P14" s="24">
        <f>O14/O12</f>
        <v>0.70082206776715894</v>
      </c>
    </row>
    <row r="15" spans="2:16" ht="15.75" thickBot="1" x14ac:dyDescent="0.3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</row>
    <row r="16" spans="2:16" ht="15.75" thickBot="1" x14ac:dyDescent="0.3">
      <c r="B16" s="11"/>
      <c r="C16" s="27">
        <v>45658</v>
      </c>
      <c r="D16" s="27">
        <v>45689</v>
      </c>
      <c r="E16" s="27">
        <v>45717</v>
      </c>
      <c r="F16" s="27">
        <v>45748</v>
      </c>
      <c r="G16" s="27">
        <v>45778</v>
      </c>
      <c r="H16" s="27">
        <v>45809</v>
      </c>
      <c r="I16" s="27">
        <v>45839</v>
      </c>
      <c r="J16" s="27">
        <v>45870</v>
      </c>
      <c r="K16" s="27">
        <v>45901</v>
      </c>
      <c r="L16" s="27">
        <v>45931</v>
      </c>
      <c r="M16" s="27">
        <v>45962</v>
      </c>
      <c r="N16" s="27">
        <v>45992</v>
      </c>
      <c r="O16" s="12" t="s">
        <v>40</v>
      </c>
      <c r="P16" s="22"/>
    </row>
    <row r="17" spans="2:16" x14ac:dyDescent="0.25">
      <c r="B17" s="7" t="s">
        <v>0</v>
      </c>
      <c r="C17" s="30">
        <v>13</v>
      </c>
      <c r="D17" s="30">
        <v>27</v>
      </c>
      <c r="E17" s="30">
        <v>34</v>
      </c>
      <c r="F17" s="30">
        <v>20</v>
      </c>
      <c r="G17" s="30">
        <v>29</v>
      </c>
      <c r="H17" s="30">
        <v>41</v>
      </c>
      <c r="I17" s="30">
        <v>59</v>
      </c>
      <c r="J17" s="30">
        <v>38</v>
      </c>
      <c r="K17" s="30">
        <v>34</v>
      </c>
      <c r="L17" s="30">
        <v>43</v>
      </c>
      <c r="M17" s="29">
        <v>27</v>
      </c>
      <c r="N17" s="49">
        <v>8</v>
      </c>
      <c r="O17" s="10">
        <f>SUM(C17:N17)</f>
        <v>373</v>
      </c>
      <c r="P17" s="23"/>
    </row>
    <row r="18" spans="2:16" x14ac:dyDescent="0.25">
      <c r="B18" s="3" t="s">
        <v>1</v>
      </c>
      <c r="C18" s="33">
        <v>2</v>
      </c>
      <c r="D18" s="33">
        <v>2</v>
      </c>
      <c r="E18" s="33">
        <v>1</v>
      </c>
      <c r="F18" s="33">
        <v>4</v>
      </c>
      <c r="G18" s="33">
        <v>2</v>
      </c>
      <c r="H18" s="33">
        <v>2</v>
      </c>
      <c r="I18" s="33">
        <v>0</v>
      </c>
      <c r="J18" s="33">
        <v>4</v>
      </c>
      <c r="K18" s="33">
        <v>0</v>
      </c>
      <c r="L18" s="33">
        <v>0</v>
      </c>
      <c r="M18" s="32">
        <v>0</v>
      </c>
      <c r="N18" s="50">
        <v>0</v>
      </c>
      <c r="O18" s="10">
        <f t="shared" ref="O18:O24" si="3">SUM(C18:N18)</f>
        <v>17</v>
      </c>
      <c r="P18" s="23"/>
    </row>
    <row r="19" spans="2:16" x14ac:dyDescent="0.25">
      <c r="B19" s="3" t="s">
        <v>6</v>
      </c>
      <c r="C19" s="33">
        <v>2</v>
      </c>
      <c r="D19" s="33">
        <v>4</v>
      </c>
      <c r="E19" s="33">
        <v>4</v>
      </c>
      <c r="F19" s="33">
        <v>10</v>
      </c>
      <c r="G19" s="33">
        <v>14</v>
      </c>
      <c r="H19" s="33">
        <v>5</v>
      </c>
      <c r="I19" s="33">
        <v>2</v>
      </c>
      <c r="J19" s="33">
        <v>1</v>
      </c>
      <c r="K19" s="33">
        <v>1</v>
      </c>
      <c r="L19" s="33">
        <v>0</v>
      </c>
      <c r="M19" s="32">
        <v>0</v>
      </c>
      <c r="N19" s="50">
        <v>1</v>
      </c>
      <c r="O19" s="10">
        <f t="shared" si="3"/>
        <v>44</v>
      </c>
      <c r="P19" s="23"/>
    </row>
    <row r="20" spans="2:16" x14ac:dyDescent="0.25">
      <c r="B20" s="8" t="s">
        <v>20</v>
      </c>
      <c r="C20" s="36">
        <v>5</v>
      </c>
      <c r="D20" s="36">
        <v>4</v>
      </c>
      <c r="E20" s="36">
        <v>1</v>
      </c>
      <c r="F20" s="36">
        <v>5</v>
      </c>
      <c r="G20" s="36">
        <v>8</v>
      </c>
      <c r="H20" s="36">
        <v>10</v>
      </c>
      <c r="I20" s="36">
        <v>3</v>
      </c>
      <c r="J20" s="36">
        <v>5</v>
      </c>
      <c r="K20" s="36">
        <v>5</v>
      </c>
      <c r="L20" s="36">
        <v>7</v>
      </c>
      <c r="M20" s="35">
        <v>6</v>
      </c>
      <c r="N20" s="64">
        <v>4</v>
      </c>
      <c r="O20" s="10">
        <f t="shared" si="3"/>
        <v>63</v>
      </c>
      <c r="P20" s="23"/>
    </row>
    <row r="21" spans="2:16" x14ac:dyDescent="0.25">
      <c r="B21" s="8" t="s">
        <v>21</v>
      </c>
      <c r="C21" s="36">
        <v>2</v>
      </c>
      <c r="D21" s="36">
        <v>6</v>
      </c>
      <c r="E21" s="36">
        <v>3</v>
      </c>
      <c r="F21" s="36">
        <v>2</v>
      </c>
      <c r="G21" s="36">
        <v>5</v>
      </c>
      <c r="H21" s="36">
        <v>0</v>
      </c>
      <c r="I21" s="36">
        <v>3</v>
      </c>
      <c r="J21" s="36">
        <v>2</v>
      </c>
      <c r="K21" s="36">
        <v>3</v>
      </c>
      <c r="L21" s="36">
        <v>1</v>
      </c>
      <c r="M21" s="35">
        <v>0</v>
      </c>
      <c r="N21" s="64">
        <v>1</v>
      </c>
      <c r="O21" s="10">
        <f t="shared" si="3"/>
        <v>28</v>
      </c>
      <c r="P21" s="23"/>
    </row>
    <row r="22" spans="2:16" x14ac:dyDescent="0.25">
      <c r="B22" s="8" t="s">
        <v>22</v>
      </c>
      <c r="C22" s="36">
        <v>0</v>
      </c>
      <c r="D22" s="36">
        <v>2</v>
      </c>
      <c r="E22" s="36">
        <v>3</v>
      </c>
      <c r="F22" s="36">
        <v>0</v>
      </c>
      <c r="G22" s="36">
        <v>1</v>
      </c>
      <c r="H22" s="36">
        <v>2</v>
      </c>
      <c r="I22" s="36">
        <v>21</v>
      </c>
      <c r="J22" s="36">
        <v>26</v>
      </c>
      <c r="K22" s="36">
        <v>38</v>
      </c>
      <c r="L22" s="36">
        <v>8</v>
      </c>
      <c r="M22" s="35">
        <v>3</v>
      </c>
      <c r="N22" s="64">
        <v>0</v>
      </c>
      <c r="O22" s="10">
        <f t="shared" si="3"/>
        <v>104</v>
      </c>
      <c r="P22" s="23"/>
    </row>
    <row r="23" spans="2:16" x14ac:dyDescent="0.25">
      <c r="B23" s="8" t="s">
        <v>17</v>
      </c>
      <c r="C23" s="36">
        <v>0</v>
      </c>
      <c r="D23" s="36">
        <v>3</v>
      </c>
      <c r="E23" s="36">
        <v>1</v>
      </c>
      <c r="F23" s="36">
        <v>3</v>
      </c>
      <c r="G23" s="36">
        <v>0</v>
      </c>
      <c r="H23" s="36">
        <v>0</v>
      </c>
      <c r="I23" s="36">
        <v>0</v>
      </c>
      <c r="J23" s="36">
        <v>0</v>
      </c>
      <c r="K23" s="36">
        <v>2</v>
      </c>
      <c r="L23" s="36">
        <v>0</v>
      </c>
      <c r="M23" s="35">
        <v>0</v>
      </c>
      <c r="N23" s="64">
        <v>0</v>
      </c>
      <c r="O23" s="10">
        <f t="shared" si="3"/>
        <v>9</v>
      </c>
      <c r="P23" s="23"/>
    </row>
    <row r="24" spans="2:16" ht="15.75" thickBot="1" x14ac:dyDescent="0.3">
      <c r="B24" s="8" t="s">
        <v>2</v>
      </c>
      <c r="C24" s="36">
        <v>1</v>
      </c>
      <c r="D24" s="36">
        <v>10</v>
      </c>
      <c r="E24" s="36">
        <v>4</v>
      </c>
      <c r="F24" s="36">
        <v>15</v>
      </c>
      <c r="G24" s="36">
        <v>13</v>
      </c>
      <c r="H24" s="36">
        <v>11</v>
      </c>
      <c r="I24" s="36">
        <v>69</v>
      </c>
      <c r="J24" s="36">
        <v>31</v>
      </c>
      <c r="K24" s="36">
        <v>29</v>
      </c>
      <c r="L24" s="36">
        <v>40</v>
      </c>
      <c r="M24" s="36">
        <v>5</v>
      </c>
      <c r="N24" s="37">
        <v>1</v>
      </c>
      <c r="O24" s="10">
        <f t="shared" si="3"/>
        <v>229</v>
      </c>
      <c r="P24" s="23"/>
    </row>
    <row r="25" spans="2:16" ht="15.75" thickBot="1" x14ac:dyDescent="0.3">
      <c r="B25" s="11" t="s">
        <v>5</v>
      </c>
      <c r="C25" s="38">
        <f>SUM(C17:C24)</f>
        <v>25</v>
      </c>
      <c r="D25" s="38">
        <f t="shared" ref="D25:K25" si="4">SUM(D17:D24)</f>
        <v>58</v>
      </c>
      <c r="E25" s="38">
        <f t="shared" si="4"/>
        <v>51</v>
      </c>
      <c r="F25" s="38">
        <f t="shared" si="4"/>
        <v>59</v>
      </c>
      <c r="G25" s="38">
        <f t="shared" si="4"/>
        <v>72</v>
      </c>
      <c r="H25" s="38">
        <f t="shared" si="4"/>
        <v>71</v>
      </c>
      <c r="I25" s="38">
        <f t="shared" si="4"/>
        <v>157</v>
      </c>
      <c r="J25" s="38">
        <f t="shared" si="4"/>
        <v>107</v>
      </c>
      <c r="K25" s="38">
        <f t="shared" si="4"/>
        <v>112</v>
      </c>
      <c r="L25" s="38">
        <f>SUM(L17:L24)</f>
        <v>99</v>
      </c>
      <c r="M25" s="38">
        <f t="shared" ref="M25:N25" si="5">SUM(M17:M24)</f>
        <v>41</v>
      </c>
      <c r="N25" s="38">
        <f t="shared" si="5"/>
        <v>15</v>
      </c>
      <c r="O25" s="14">
        <f>SUM(C25:N25)</f>
        <v>867</v>
      </c>
      <c r="P25" s="23"/>
    </row>
    <row r="26" spans="2:16" ht="15.75" thickBot="1" x14ac:dyDescent="0.3">
      <c r="B26" s="7" t="s">
        <v>7</v>
      </c>
      <c r="C26" s="41">
        <v>1650</v>
      </c>
      <c r="D26" s="41">
        <v>4100</v>
      </c>
      <c r="E26" s="41">
        <v>3950</v>
      </c>
      <c r="F26" s="41">
        <v>4050</v>
      </c>
      <c r="G26" s="41">
        <v>4900</v>
      </c>
      <c r="H26" s="41">
        <v>4650</v>
      </c>
      <c r="I26" s="41">
        <v>9600</v>
      </c>
      <c r="J26" s="41">
        <v>6950</v>
      </c>
      <c r="K26" s="41">
        <v>7450</v>
      </c>
      <c r="L26" s="41">
        <v>7300</v>
      </c>
      <c r="M26" s="41">
        <v>2750</v>
      </c>
      <c r="N26" s="41">
        <v>1100</v>
      </c>
      <c r="O26" s="20">
        <f>SUM(C26:N26)</f>
        <v>58450</v>
      </c>
      <c r="P26" s="23"/>
    </row>
    <row r="27" spans="2:16" ht="15.75" thickBot="1" x14ac:dyDescent="0.3">
      <c r="B27" s="5" t="s">
        <v>18</v>
      </c>
      <c r="C27" s="68">
        <v>350</v>
      </c>
      <c r="D27" s="68">
        <v>350</v>
      </c>
      <c r="E27" s="68">
        <v>650</v>
      </c>
      <c r="F27" s="68">
        <v>1400</v>
      </c>
      <c r="G27" s="68">
        <v>700</v>
      </c>
      <c r="H27" s="68">
        <v>550</v>
      </c>
      <c r="I27" s="68">
        <v>950</v>
      </c>
      <c r="J27" s="68">
        <v>950</v>
      </c>
      <c r="K27" s="68">
        <v>1100</v>
      </c>
      <c r="L27" s="68">
        <v>700</v>
      </c>
      <c r="M27" s="68">
        <v>200</v>
      </c>
      <c r="N27" s="68">
        <v>100</v>
      </c>
      <c r="O27" s="21">
        <f>SUM(C27:N27)</f>
        <v>8000</v>
      </c>
      <c r="P27" s="24">
        <f>O27/O26</f>
        <v>0.13686911890504705</v>
      </c>
    </row>
    <row r="28" spans="2:16" ht="15.75" thickBot="1" x14ac:dyDescent="0.3">
      <c r="B28" s="6" t="s">
        <v>9</v>
      </c>
      <c r="C28" s="69">
        <v>1150</v>
      </c>
      <c r="D28" s="69">
        <v>3000</v>
      </c>
      <c r="E28" s="69">
        <v>2450</v>
      </c>
      <c r="F28" s="69">
        <v>2200</v>
      </c>
      <c r="G28" s="69">
        <v>3750</v>
      </c>
      <c r="H28" s="69">
        <v>3350</v>
      </c>
      <c r="I28" s="69">
        <v>7000</v>
      </c>
      <c r="J28" s="69">
        <v>4955</v>
      </c>
      <c r="K28" s="69">
        <v>5000</v>
      </c>
      <c r="L28" s="69">
        <v>4200</v>
      </c>
      <c r="M28" s="69">
        <v>2100</v>
      </c>
      <c r="N28" s="69">
        <v>750</v>
      </c>
      <c r="O28" s="67">
        <f>SUM(C28:N28)</f>
        <v>39905</v>
      </c>
      <c r="P28" s="24">
        <f>O28/O26</f>
        <v>0.68272027373823785</v>
      </c>
    </row>
    <row r="29" spans="2:16" ht="15.75" thickBot="1" x14ac:dyDescent="0.3"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</row>
    <row r="30" spans="2:16" ht="15.75" thickBot="1" x14ac:dyDescent="0.3">
      <c r="B30" s="11"/>
      <c r="C30" s="27">
        <v>46023</v>
      </c>
      <c r="D30" s="27">
        <v>46054</v>
      </c>
      <c r="E30" s="27">
        <v>46082</v>
      </c>
      <c r="F30" s="27">
        <v>46113</v>
      </c>
      <c r="G30" s="27">
        <v>46143</v>
      </c>
      <c r="H30" s="27">
        <v>46174</v>
      </c>
      <c r="I30" s="27">
        <v>46204</v>
      </c>
      <c r="J30" s="27">
        <v>46235</v>
      </c>
      <c r="K30" s="27">
        <v>46266</v>
      </c>
      <c r="L30" s="27">
        <v>46296</v>
      </c>
      <c r="M30" s="27">
        <v>46327</v>
      </c>
      <c r="N30" s="27">
        <v>46357</v>
      </c>
      <c r="O30" s="12" t="s">
        <v>44</v>
      </c>
      <c r="P30" s="22"/>
    </row>
    <row r="31" spans="2:16" x14ac:dyDescent="0.25">
      <c r="B31" s="7" t="s">
        <v>0</v>
      </c>
      <c r="C31" s="30">
        <v>12</v>
      </c>
      <c r="D31" s="30">
        <v>38</v>
      </c>
      <c r="E31" s="30"/>
      <c r="F31" s="30"/>
      <c r="G31" s="30"/>
      <c r="H31" s="30"/>
      <c r="I31" s="30"/>
      <c r="J31" s="30"/>
      <c r="K31" s="30"/>
      <c r="L31" s="30"/>
      <c r="M31" s="29"/>
      <c r="N31" s="49"/>
      <c r="O31" s="10">
        <f>SUM(C31:N31)</f>
        <v>50</v>
      </c>
      <c r="P31" s="23"/>
    </row>
    <row r="32" spans="2:16" x14ac:dyDescent="0.25">
      <c r="B32" s="3" t="s">
        <v>1</v>
      </c>
      <c r="C32" s="33">
        <v>0</v>
      </c>
      <c r="D32" s="33">
        <v>1</v>
      </c>
      <c r="E32" s="33"/>
      <c r="F32" s="33"/>
      <c r="G32" s="33"/>
      <c r="H32" s="33"/>
      <c r="I32" s="33"/>
      <c r="J32" s="33"/>
      <c r="K32" s="33"/>
      <c r="L32" s="33"/>
      <c r="M32" s="32"/>
      <c r="N32" s="50"/>
      <c r="O32" s="10">
        <f t="shared" ref="O32:O38" si="6">SUM(C32:N32)</f>
        <v>1</v>
      </c>
      <c r="P32" s="23"/>
    </row>
    <row r="33" spans="1:17" x14ac:dyDescent="0.25">
      <c r="B33" s="3" t="s">
        <v>6</v>
      </c>
      <c r="C33" s="33">
        <v>0</v>
      </c>
      <c r="D33" s="33">
        <v>6</v>
      </c>
      <c r="E33" s="33"/>
      <c r="F33" s="33"/>
      <c r="G33" s="33"/>
      <c r="H33" s="33"/>
      <c r="I33" s="33"/>
      <c r="J33" s="33"/>
      <c r="K33" s="33"/>
      <c r="L33" s="33"/>
      <c r="M33" s="32"/>
      <c r="N33" s="50"/>
      <c r="O33" s="10">
        <f t="shared" si="6"/>
        <v>6</v>
      </c>
      <c r="P33" s="23"/>
    </row>
    <row r="34" spans="1:17" x14ac:dyDescent="0.25">
      <c r="B34" s="8" t="s">
        <v>20</v>
      </c>
      <c r="C34" s="36">
        <v>6</v>
      </c>
      <c r="D34" s="36">
        <v>0</v>
      </c>
      <c r="E34" s="36"/>
      <c r="F34" s="36"/>
      <c r="G34" s="36"/>
      <c r="H34" s="36"/>
      <c r="I34" s="36"/>
      <c r="J34" s="36"/>
      <c r="K34" s="36"/>
      <c r="L34" s="36"/>
      <c r="M34" s="35"/>
      <c r="N34" s="64"/>
      <c r="O34" s="10">
        <f t="shared" si="6"/>
        <v>6</v>
      </c>
      <c r="P34" s="23"/>
    </row>
    <row r="35" spans="1:17" x14ac:dyDescent="0.25">
      <c r="B35" s="8" t="s">
        <v>21</v>
      </c>
      <c r="C35" s="36">
        <v>0</v>
      </c>
      <c r="D35" s="36">
        <v>1</v>
      </c>
      <c r="E35" s="36"/>
      <c r="F35" s="36"/>
      <c r="G35" s="36"/>
      <c r="H35" s="36"/>
      <c r="I35" s="36"/>
      <c r="J35" s="36"/>
      <c r="K35" s="36"/>
      <c r="L35" s="36"/>
      <c r="M35" s="35"/>
      <c r="N35" s="64"/>
      <c r="O35" s="10">
        <f t="shared" si="6"/>
        <v>1</v>
      </c>
      <c r="P35" s="23"/>
    </row>
    <row r="36" spans="1:17" x14ac:dyDescent="0.25">
      <c r="B36" s="8" t="s">
        <v>22</v>
      </c>
      <c r="C36" s="36">
        <v>3</v>
      </c>
      <c r="D36" s="36">
        <v>2</v>
      </c>
      <c r="E36" s="36"/>
      <c r="F36" s="36"/>
      <c r="G36" s="36"/>
      <c r="H36" s="36"/>
      <c r="I36" s="36"/>
      <c r="J36" s="36"/>
      <c r="K36" s="36"/>
      <c r="L36" s="36"/>
      <c r="M36" s="35"/>
      <c r="N36" s="64"/>
      <c r="O36" s="10">
        <f t="shared" si="6"/>
        <v>5</v>
      </c>
      <c r="P36" s="23"/>
    </row>
    <row r="37" spans="1:17" x14ac:dyDescent="0.25">
      <c r="B37" s="8" t="s">
        <v>17</v>
      </c>
      <c r="C37" s="36">
        <v>0</v>
      </c>
      <c r="D37" s="36">
        <v>0</v>
      </c>
      <c r="E37" s="36"/>
      <c r="F37" s="36"/>
      <c r="G37" s="36"/>
      <c r="H37" s="36"/>
      <c r="I37" s="36"/>
      <c r="J37" s="36"/>
      <c r="K37" s="36"/>
      <c r="L37" s="36"/>
      <c r="M37" s="35"/>
      <c r="N37" s="64"/>
      <c r="O37" s="10">
        <f t="shared" si="6"/>
        <v>0</v>
      </c>
      <c r="P37" s="23"/>
    </row>
    <row r="38" spans="1:17" ht="15.75" thickBot="1" x14ac:dyDescent="0.3">
      <c r="B38" s="8" t="s">
        <v>2</v>
      </c>
      <c r="C38" s="36">
        <v>0</v>
      </c>
      <c r="D38" s="36">
        <v>13</v>
      </c>
      <c r="E38" s="36"/>
      <c r="F38" s="36"/>
      <c r="G38" s="36"/>
      <c r="H38" s="36"/>
      <c r="I38" s="36"/>
      <c r="J38" s="36"/>
      <c r="K38" s="36"/>
      <c r="L38" s="36"/>
      <c r="M38" s="36"/>
      <c r="N38" s="37"/>
      <c r="O38" s="10">
        <f t="shared" si="6"/>
        <v>13</v>
      </c>
      <c r="P38" s="23"/>
    </row>
    <row r="39" spans="1:17" ht="15.75" thickBot="1" x14ac:dyDescent="0.3">
      <c r="B39" s="11" t="s">
        <v>5</v>
      </c>
      <c r="C39" s="38">
        <f>SUM(C31:C38)</f>
        <v>21</v>
      </c>
      <c r="D39" s="38">
        <f t="shared" ref="D39:K39" si="7">SUM(D31:D38)</f>
        <v>61</v>
      </c>
      <c r="E39" s="38">
        <f t="shared" si="7"/>
        <v>0</v>
      </c>
      <c r="F39" s="38">
        <f t="shared" si="7"/>
        <v>0</v>
      </c>
      <c r="G39" s="38">
        <f t="shared" si="7"/>
        <v>0</v>
      </c>
      <c r="H39" s="38">
        <f t="shared" si="7"/>
        <v>0</v>
      </c>
      <c r="I39" s="38">
        <f t="shared" si="7"/>
        <v>0</v>
      </c>
      <c r="J39" s="38">
        <f t="shared" si="7"/>
        <v>0</v>
      </c>
      <c r="K39" s="38">
        <f t="shared" si="7"/>
        <v>0</v>
      </c>
      <c r="L39" s="38">
        <f>SUM(L31:L38)</f>
        <v>0</v>
      </c>
      <c r="M39" s="38">
        <f t="shared" ref="M39:N39" si="8">SUM(M31:M38)</f>
        <v>0</v>
      </c>
      <c r="N39" s="38">
        <f t="shared" si="8"/>
        <v>0</v>
      </c>
      <c r="O39" s="14">
        <f>SUM(C39:N39)</f>
        <v>82</v>
      </c>
      <c r="P39" s="23"/>
    </row>
    <row r="40" spans="1:17" ht="15.75" thickBot="1" x14ac:dyDescent="0.3">
      <c r="B40" s="7" t="s">
        <v>7</v>
      </c>
      <c r="C40" s="41">
        <v>1400</v>
      </c>
      <c r="D40" s="41">
        <v>3100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0">
        <f>SUM(C40:N40)</f>
        <v>4500</v>
      </c>
      <c r="P40" s="23"/>
    </row>
    <row r="41" spans="1:17" ht="15.75" thickBot="1" x14ac:dyDescent="0.3">
      <c r="B41" s="5" t="s">
        <v>18</v>
      </c>
      <c r="C41" s="68">
        <v>50</v>
      </c>
      <c r="D41" s="68">
        <v>550</v>
      </c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21">
        <f>SUM(C41:N41)</f>
        <v>600</v>
      </c>
      <c r="P41" s="24">
        <f>O41/O40</f>
        <v>0.13333333333333333</v>
      </c>
    </row>
    <row r="42" spans="1:17" ht="15.75" thickBot="1" x14ac:dyDescent="0.3">
      <c r="B42" s="6" t="s">
        <v>9</v>
      </c>
      <c r="C42" s="69">
        <v>1050</v>
      </c>
      <c r="D42" s="69">
        <v>1500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7">
        <f>SUM(C42:N42)</f>
        <v>2550</v>
      </c>
      <c r="P42" s="24">
        <f>O42/O40</f>
        <v>0.56666666666666665</v>
      </c>
    </row>
    <row r="43" spans="1:17" x14ac:dyDescent="0.25">
      <c r="B43" s="1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80"/>
      <c r="P43" s="81"/>
    </row>
    <row r="44" spans="1:17" x14ac:dyDescent="0.25">
      <c r="A44" s="84" t="s">
        <v>11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</row>
    <row r="49" spans="4:13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</row>
  </sheetData>
  <mergeCells count="4">
    <mergeCell ref="A44:Q44"/>
    <mergeCell ref="B1:O1"/>
    <mergeCell ref="B15:N15"/>
    <mergeCell ref="B29:N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15E1E92-43BD-4AFB-870F-37E6FC35D79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PCN</vt:lpstr>
      <vt:lpstr>TSA2019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6ab22ef9-cbf8-4cbb-ba35-24bcbee190e8_Enabled">
    <vt:lpwstr>true</vt:lpwstr>
  </property>
  <property fmtid="{D5CDD505-2E9C-101B-9397-08002B2CF9AE}" pid="4" name="MSIP_Label_6ab22ef9-cbf8-4cbb-ba35-24bcbee190e8_SetDate">
    <vt:lpwstr>2024-01-03T11:41:05Z</vt:lpwstr>
  </property>
  <property fmtid="{D5CDD505-2E9C-101B-9397-08002B2CF9AE}" pid="5" name="MSIP_Label_6ab22ef9-cbf8-4cbb-ba35-24bcbee190e8_Method">
    <vt:lpwstr>Privileged</vt:lpwstr>
  </property>
  <property fmtid="{D5CDD505-2E9C-101B-9397-08002B2CF9AE}" pid="6" name="MSIP_Label_6ab22ef9-cbf8-4cbb-ba35-24bcbee190e8_Name">
    <vt:lpwstr>Commercial in Confidence</vt:lpwstr>
  </property>
  <property fmtid="{D5CDD505-2E9C-101B-9397-08002B2CF9AE}" pid="7" name="MSIP_Label_6ab22ef9-cbf8-4cbb-ba35-24bcbee190e8_SiteId">
    <vt:lpwstr>3734172a-e82a-4ac7-a3d3-02949970d5e6</vt:lpwstr>
  </property>
  <property fmtid="{D5CDD505-2E9C-101B-9397-08002B2CF9AE}" pid="8" name="MSIP_Label_6ab22ef9-cbf8-4cbb-ba35-24bcbee190e8_ActionId">
    <vt:lpwstr>604cd87e-2c75-4dc4-af0f-b49f532a30ed</vt:lpwstr>
  </property>
  <property fmtid="{D5CDD505-2E9C-101B-9397-08002B2CF9AE}" pid="9" name="MSIP_Label_6ab22ef9-cbf8-4cbb-ba35-24bcbee190e8_ContentBits">
    <vt:lpwstr>1</vt:lpwstr>
  </property>
</Properties>
</file>